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dnocmpsa.sharepoint.com/teams/DBNFNI/Shared Documents/Investor Relations/Investor Relations Main/Models/"/>
    </mc:Choice>
  </mc:AlternateContent>
  <xr:revisionPtr revIDLastSave="2337" documentId="8_{D1BEAFDF-7878-4DEA-B826-6ECBEBDAB48D}" xr6:coauthVersionLast="47" xr6:coauthVersionMax="47" xr10:uidLastSave="{DF1FC248-3CA7-4056-9B99-810004C298E5}"/>
  <bookViews>
    <workbookView xWindow="-120" yWindow="-120" windowWidth="29040" windowHeight="15720" xr2:uid="{5324B52C-DD8F-4CCD-B045-B7A364893CA9}"/>
  </bookViews>
  <sheets>
    <sheet name="Contents" sheetId="7" r:id="rId1"/>
    <sheet name="Summary" sheetId="5" r:id="rId2"/>
    <sheet name="Ratios" sheetId="1" r:id="rId3"/>
    <sheet name="Metrics fuel" sheetId="2" r:id="rId4"/>
    <sheet name="Metrics NFR" sheetId="4" r:id="rId5"/>
    <sheet name="Balance" sheetId="12" r:id="rId6"/>
    <sheet name="Profit &amp; Loss" sheetId="11" r:id="rId7"/>
    <sheet name="Cash Flow" sheetId="13" r:id="rId8"/>
    <sheet name="Segment AED" sheetId="6" r:id="rId9"/>
    <sheet name="Segment $" sheetId="14" r:id="rId10"/>
    <sheet name="OPEX" sheetId="15" r:id="rId11"/>
    <sheet name="Inventory and one-offs" sheetId="8" r:id="rId12"/>
    <sheet name="Glossary" sheetId="10" r:id="rId13"/>
  </sheets>
  <definedNames>
    <definedName name="_Fill" localSheetId="9" hidden="1">#REF!</definedName>
    <definedName name="_Fill" localSheetId="8" hidden="1">#REF!</definedName>
    <definedName name="_Fill" hidden="1">#REF!</definedName>
    <definedName name="_Key1" localSheetId="9" hidden="1">#REF!</definedName>
    <definedName name="_Key1" localSheetId="8" hidden="1">#REF!</definedName>
    <definedName name="_Key1" hidden="1">#REF!</definedName>
    <definedName name="_Order1" hidden="1">255</definedName>
    <definedName name="_Sort" localSheetId="9" hidden="1">#REF!</definedName>
    <definedName name="_Sort" localSheetId="8" hidden="1">#REF!</definedName>
    <definedName name="_Sort" hidden="1">#REF!</definedName>
    <definedName name="AED">#REF!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44288.4022337963</definedName>
    <definedName name="IQ_QTD" hidden="1">750000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5" i="15" l="1"/>
  <c r="X25" i="15"/>
  <c r="Y25" i="15"/>
  <c r="Z25" i="15"/>
  <c r="AA25" i="15"/>
  <c r="AB25" i="15"/>
  <c r="AC25" i="15"/>
  <c r="AD25" i="15"/>
  <c r="AE25" i="15"/>
  <c r="AF25" i="15"/>
  <c r="AG25" i="15"/>
  <c r="AH25" i="15"/>
  <c r="AI25" i="15"/>
  <c r="AJ25" i="15"/>
  <c r="AK25" i="15"/>
  <c r="AL25" i="15"/>
  <c r="AM25" i="15"/>
  <c r="AN25" i="15"/>
  <c r="AO25" i="15"/>
  <c r="AP25" i="15"/>
  <c r="AQ25" i="15"/>
  <c r="AR25" i="15"/>
  <c r="AS25" i="15"/>
  <c r="AT25" i="15"/>
  <c r="S25" i="15"/>
  <c r="T25" i="15"/>
  <c r="U25" i="15"/>
  <c r="V25" i="15"/>
  <c r="V28" i="15"/>
  <c r="U28" i="15"/>
  <c r="T28" i="15"/>
  <c r="E28" i="15"/>
  <c r="G26" i="15"/>
  <c r="K26" i="15"/>
  <c r="E26" i="15"/>
  <c r="F20" i="15"/>
  <c r="G20" i="15"/>
  <c r="H20" i="15"/>
  <c r="I20" i="15"/>
  <c r="J20" i="15"/>
  <c r="K20" i="15"/>
  <c r="F21" i="15"/>
  <c r="G21" i="15"/>
  <c r="H21" i="15"/>
  <c r="I21" i="15"/>
  <c r="J21" i="15"/>
  <c r="K21" i="15"/>
  <c r="F22" i="15"/>
  <c r="G22" i="15"/>
  <c r="H22" i="15"/>
  <c r="I22" i="15"/>
  <c r="J22" i="15"/>
  <c r="K22" i="15"/>
  <c r="F23" i="15"/>
  <c r="G23" i="15"/>
  <c r="H23" i="15"/>
  <c r="I23" i="15"/>
  <c r="J23" i="15"/>
  <c r="K23" i="15"/>
  <c r="F24" i="15"/>
  <c r="G24" i="15"/>
  <c r="H24" i="15"/>
  <c r="I24" i="15"/>
  <c r="J24" i="15"/>
  <c r="K24" i="15"/>
  <c r="F25" i="15"/>
  <c r="G25" i="15"/>
  <c r="H25" i="15"/>
  <c r="I25" i="15"/>
  <c r="J25" i="15"/>
  <c r="K25" i="15"/>
  <c r="F26" i="15"/>
  <c r="H26" i="15"/>
  <c r="I26" i="15"/>
  <c r="J26" i="15"/>
  <c r="F27" i="15"/>
  <c r="G27" i="15"/>
  <c r="H27" i="15"/>
  <c r="I27" i="15"/>
  <c r="J27" i="15"/>
  <c r="K27" i="15"/>
  <c r="F28" i="15"/>
  <c r="G28" i="15"/>
  <c r="H28" i="15"/>
  <c r="I28" i="15"/>
  <c r="J28" i="15"/>
  <c r="K28" i="15"/>
  <c r="E21" i="15"/>
  <c r="E22" i="15"/>
  <c r="E23" i="15"/>
  <c r="E24" i="15"/>
  <c r="E25" i="15"/>
  <c r="E27" i="15"/>
  <c r="AT28" i="15"/>
  <c r="AS28" i="15"/>
  <c r="AR28" i="15"/>
  <c r="AQ28" i="15"/>
  <c r="AP28" i="15"/>
  <c r="AO28" i="15"/>
  <c r="AN28" i="15"/>
  <c r="AM28" i="15"/>
  <c r="AL28" i="15"/>
  <c r="AK28" i="15"/>
  <c r="AJ28" i="15"/>
  <c r="AI28" i="15"/>
  <c r="AH28" i="15"/>
  <c r="AG28" i="15"/>
  <c r="AF28" i="15"/>
  <c r="AE28" i="15"/>
  <c r="AD28" i="15"/>
  <c r="AC28" i="15"/>
  <c r="AB28" i="15"/>
  <c r="AA28" i="15"/>
  <c r="Z28" i="15"/>
  <c r="Y28" i="15"/>
  <c r="X28" i="15"/>
  <c r="W28" i="15"/>
  <c r="S28" i="15"/>
  <c r="Q28" i="15"/>
  <c r="P28" i="15"/>
  <c r="O28" i="15"/>
  <c r="N28" i="15"/>
  <c r="M28" i="15"/>
  <c r="L28" i="15"/>
  <c r="AT27" i="15"/>
  <c r="AS27" i="15"/>
  <c r="AR27" i="15"/>
  <c r="AQ27" i="15"/>
  <c r="AP27" i="15"/>
  <c r="AO27" i="15"/>
  <c r="AN27" i="15"/>
  <c r="AM27" i="15"/>
  <c r="AL27" i="15"/>
  <c r="AK27" i="15"/>
  <c r="AJ27" i="15"/>
  <c r="AI27" i="15"/>
  <c r="AH27" i="15"/>
  <c r="AG27" i="15"/>
  <c r="AF27" i="15"/>
  <c r="AE27" i="15"/>
  <c r="AD27" i="15"/>
  <c r="AC27" i="15"/>
  <c r="AB27" i="15"/>
  <c r="AA27" i="15"/>
  <c r="Z27" i="15"/>
  <c r="Y27" i="15"/>
  <c r="X27" i="15"/>
  <c r="W27" i="15"/>
  <c r="V27" i="15"/>
  <c r="U27" i="15"/>
  <c r="T27" i="15"/>
  <c r="S27" i="15"/>
  <c r="Q27" i="15"/>
  <c r="P27" i="15"/>
  <c r="O27" i="15"/>
  <c r="N27" i="15"/>
  <c r="M27" i="15"/>
  <c r="L27" i="15"/>
  <c r="AT26" i="15"/>
  <c r="AS26" i="15"/>
  <c r="AR26" i="15"/>
  <c r="AQ26" i="15"/>
  <c r="AP26" i="15"/>
  <c r="AO26" i="15"/>
  <c r="AN26" i="15"/>
  <c r="AM26" i="15"/>
  <c r="AL26" i="15"/>
  <c r="AK26" i="15"/>
  <c r="AJ26" i="15"/>
  <c r="AI26" i="15"/>
  <c r="AH26" i="15"/>
  <c r="AG26" i="15"/>
  <c r="AF26" i="15"/>
  <c r="AE26" i="15"/>
  <c r="AD26" i="15"/>
  <c r="AC26" i="15"/>
  <c r="AB26" i="15"/>
  <c r="AA26" i="15"/>
  <c r="Z26" i="15"/>
  <c r="Y26" i="15"/>
  <c r="X26" i="15"/>
  <c r="W26" i="15"/>
  <c r="T26" i="15"/>
  <c r="S26" i="15"/>
  <c r="Q26" i="15"/>
  <c r="P26" i="15"/>
  <c r="O26" i="15"/>
  <c r="N26" i="15"/>
  <c r="M26" i="15"/>
  <c r="L26" i="15"/>
  <c r="AT23" i="15"/>
  <c r="AS23" i="15"/>
  <c r="AR23" i="15"/>
  <c r="AQ23" i="15"/>
  <c r="AP23" i="15"/>
  <c r="AO23" i="15"/>
  <c r="AN23" i="15"/>
  <c r="AM23" i="15"/>
  <c r="AL23" i="15"/>
  <c r="AK23" i="15"/>
  <c r="AJ23" i="15"/>
  <c r="AI23" i="15"/>
  <c r="AH23" i="15"/>
  <c r="AG23" i="15"/>
  <c r="AF23" i="15"/>
  <c r="AE23" i="15"/>
  <c r="AD23" i="15"/>
  <c r="AC23" i="15"/>
  <c r="AB23" i="15"/>
  <c r="AA23" i="15"/>
  <c r="Z23" i="15"/>
  <c r="Y23" i="15"/>
  <c r="X23" i="15"/>
  <c r="W23" i="15"/>
  <c r="V23" i="15"/>
  <c r="U23" i="15"/>
  <c r="T23" i="15"/>
  <c r="S23" i="15"/>
  <c r="Q23" i="15"/>
  <c r="P23" i="15"/>
  <c r="O23" i="15"/>
  <c r="N23" i="15"/>
  <c r="M23" i="15"/>
  <c r="L23" i="15"/>
  <c r="D23" i="15"/>
  <c r="AT22" i="15"/>
  <c r="AS22" i="15"/>
  <c r="AR22" i="15"/>
  <c r="AQ22" i="15"/>
  <c r="AP22" i="15"/>
  <c r="AO22" i="15"/>
  <c r="AN22" i="15"/>
  <c r="AM22" i="15"/>
  <c r="AL22" i="15"/>
  <c r="AK22" i="15"/>
  <c r="AJ22" i="15"/>
  <c r="AI22" i="15"/>
  <c r="AH22" i="15"/>
  <c r="AG22" i="15"/>
  <c r="AF22" i="15"/>
  <c r="AE22" i="15"/>
  <c r="AD22" i="15"/>
  <c r="AC22" i="15"/>
  <c r="AB22" i="15"/>
  <c r="AA22" i="15"/>
  <c r="Z22" i="15"/>
  <c r="Y22" i="15"/>
  <c r="X22" i="15"/>
  <c r="W22" i="15"/>
  <c r="V22" i="15"/>
  <c r="U22" i="15"/>
  <c r="T22" i="15"/>
  <c r="S22" i="15"/>
  <c r="Q22" i="15"/>
  <c r="P22" i="15"/>
  <c r="O22" i="15"/>
  <c r="N22" i="15"/>
  <c r="M22" i="15"/>
  <c r="L22" i="15"/>
  <c r="D22" i="15"/>
  <c r="AT21" i="15"/>
  <c r="AS21" i="15"/>
  <c r="AR21" i="15"/>
  <c r="AQ21" i="15"/>
  <c r="AP21" i="15"/>
  <c r="AO21" i="15"/>
  <c r="AN21" i="15"/>
  <c r="AM21" i="15"/>
  <c r="AL21" i="15"/>
  <c r="AK21" i="15"/>
  <c r="AJ21" i="15"/>
  <c r="AI21" i="15"/>
  <c r="AH21" i="15"/>
  <c r="AG21" i="15"/>
  <c r="AF21" i="15"/>
  <c r="AE21" i="15"/>
  <c r="AD21" i="15"/>
  <c r="AC21" i="15"/>
  <c r="AB21" i="15"/>
  <c r="AA21" i="15"/>
  <c r="Z21" i="15"/>
  <c r="Y21" i="15"/>
  <c r="X21" i="15"/>
  <c r="W21" i="15"/>
  <c r="V21" i="15"/>
  <c r="U21" i="15"/>
  <c r="T21" i="15"/>
  <c r="S21" i="15"/>
  <c r="Q21" i="15"/>
  <c r="P21" i="15"/>
  <c r="O21" i="15"/>
  <c r="N21" i="15"/>
  <c r="M21" i="15"/>
  <c r="L21" i="15"/>
  <c r="D21" i="15"/>
  <c r="AT20" i="15"/>
  <c r="AS20" i="15"/>
  <c r="AR20" i="15"/>
  <c r="AQ20" i="15"/>
  <c r="AP20" i="15"/>
  <c r="AO20" i="15"/>
  <c r="AN20" i="15"/>
  <c r="AM20" i="15"/>
  <c r="AL20" i="15"/>
  <c r="AK20" i="15"/>
  <c r="AJ20" i="15"/>
  <c r="AI20" i="15"/>
  <c r="AH20" i="15"/>
  <c r="AG20" i="15"/>
  <c r="AF20" i="15"/>
  <c r="AE20" i="15"/>
  <c r="AD20" i="15"/>
  <c r="AC20" i="15"/>
  <c r="AB20" i="15"/>
  <c r="AA20" i="15"/>
  <c r="Z20" i="15"/>
  <c r="Y20" i="15"/>
  <c r="X20" i="15"/>
  <c r="W20" i="15"/>
  <c r="V20" i="15"/>
  <c r="U20" i="15"/>
  <c r="T20" i="15"/>
  <c r="S20" i="15"/>
  <c r="Q20" i="15"/>
  <c r="P20" i="15"/>
  <c r="O20" i="15"/>
  <c r="N20" i="15"/>
  <c r="M20" i="15"/>
  <c r="L20" i="15"/>
  <c r="E20" i="15"/>
  <c r="D20" i="15"/>
  <c r="AT24" i="15"/>
  <c r="AS24" i="15"/>
  <c r="AR24" i="15"/>
  <c r="AQ24" i="15"/>
  <c r="AP24" i="15"/>
  <c r="AO24" i="15"/>
  <c r="AN24" i="15"/>
  <c r="AM24" i="15"/>
  <c r="AL24" i="15"/>
  <c r="AK24" i="15"/>
  <c r="AJ24" i="15"/>
  <c r="AI24" i="15"/>
  <c r="AH24" i="15"/>
  <c r="AG24" i="15"/>
  <c r="AF24" i="15"/>
  <c r="AE24" i="15"/>
  <c r="AD24" i="15"/>
  <c r="AC24" i="15"/>
  <c r="AB24" i="15"/>
  <c r="AA24" i="15"/>
  <c r="Z24" i="15"/>
  <c r="Y24" i="15"/>
  <c r="X24" i="15"/>
  <c r="W24" i="15"/>
  <c r="V24" i="15"/>
  <c r="U24" i="15"/>
  <c r="T24" i="15"/>
  <c r="S24" i="15"/>
  <c r="Q24" i="15"/>
  <c r="P24" i="15"/>
  <c r="O24" i="15"/>
  <c r="N24" i="15"/>
  <c r="M24" i="15"/>
  <c r="L24" i="15"/>
  <c r="L7" i="15"/>
  <c r="M7" i="15" s="1"/>
  <c r="N7" i="15" s="1"/>
  <c r="O7" i="15" s="1"/>
  <c r="P7" i="15" s="1"/>
  <c r="Q7" i="15" s="1"/>
  <c r="AT54" i="5"/>
  <c r="AS54" i="5"/>
  <c r="AR54" i="5"/>
  <c r="AQ54" i="5"/>
  <c r="AP54" i="5"/>
  <c r="AO54" i="5"/>
  <c r="AN54" i="5"/>
  <c r="AM54" i="5"/>
  <c r="AL54" i="5"/>
  <c r="AK54" i="5"/>
  <c r="AJ54" i="5"/>
  <c r="AI54" i="5"/>
  <c r="AH54" i="5"/>
  <c r="AG54" i="5"/>
  <c r="AF54" i="5"/>
  <c r="AE54" i="5"/>
  <c r="AD54" i="5"/>
  <c r="AC54" i="5"/>
  <c r="AB54" i="5"/>
  <c r="AA54" i="5"/>
  <c r="Z54" i="5"/>
  <c r="Y54" i="5"/>
  <c r="X54" i="5"/>
  <c r="W54" i="5"/>
  <c r="V54" i="5"/>
  <c r="U54" i="5"/>
  <c r="T54" i="5"/>
  <c r="S54" i="5"/>
  <c r="Q54" i="5"/>
  <c r="P54" i="5"/>
  <c r="O54" i="5"/>
  <c r="N54" i="5"/>
  <c r="M54" i="5"/>
  <c r="L54" i="5"/>
  <c r="K54" i="5"/>
  <c r="J54" i="5"/>
  <c r="I54" i="5"/>
  <c r="H54" i="5"/>
  <c r="G54" i="5"/>
  <c r="F54" i="5"/>
  <c r="E54"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Q29" i="5"/>
  <c r="P29" i="5"/>
  <c r="O29" i="5"/>
  <c r="N29" i="5"/>
  <c r="M29" i="5"/>
  <c r="L29" i="5"/>
  <c r="K29" i="5"/>
  <c r="J29" i="5"/>
  <c r="I29" i="5"/>
  <c r="H29" i="5"/>
  <c r="G29" i="5"/>
  <c r="F29" i="5"/>
  <c r="E29" i="5"/>
  <c r="V26" i="15" l="1"/>
  <c r="U26" i="15"/>
  <c r="L48" i="2"/>
  <c r="M48" i="2" s="1"/>
  <c r="N48" i="2" s="1"/>
  <c r="O48" i="2" s="1"/>
  <c r="P48" i="2" s="1"/>
  <c r="Q48" i="2" s="1"/>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Q64" i="6"/>
  <c r="P64" i="6"/>
  <c r="O64" i="6"/>
  <c r="N64" i="6"/>
  <c r="M64" i="6"/>
  <c r="L64" i="6"/>
  <c r="K64" i="6"/>
  <c r="J64" i="6"/>
  <c r="I64" i="6"/>
  <c r="H64" i="6"/>
  <c r="G64" i="6"/>
  <c r="F64" i="6"/>
  <c r="E64"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Q59" i="6"/>
  <c r="P59" i="6"/>
  <c r="O59" i="6"/>
  <c r="N59" i="6"/>
  <c r="M59" i="6"/>
  <c r="L59" i="6"/>
  <c r="K59" i="6"/>
  <c r="J59" i="6"/>
  <c r="I59" i="6"/>
  <c r="H59" i="6"/>
  <c r="G59" i="6"/>
  <c r="F59" i="6"/>
  <c r="E59"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Q56" i="6"/>
  <c r="P56" i="6"/>
  <c r="O56" i="6"/>
  <c r="N56" i="6"/>
  <c r="M56" i="6"/>
  <c r="L56" i="6"/>
  <c r="K56" i="6"/>
  <c r="J56" i="6"/>
  <c r="I56" i="6"/>
  <c r="H56" i="6"/>
  <c r="G56" i="6"/>
  <c r="F56" i="6"/>
  <c r="E56"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Q53" i="6"/>
  <c r="P53" i="6"/>
  <c r="O53" i="6"/>
  <c r="N53" i="6"/>
  <c r="M53" i="6"/>
  <c r="L53" i="6"/>
  <c r="K53" i="6"/>
  <c r="J53" i="6"/>
  <c r="I53" i="6"/>
  <c r="H53" i="6"/>
  <c r="G53" i="6"/>
  <c r="F53" i="6"/>
  <c r="E53"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Q50" i="6"/>
  <c r="P50" i="6"/>
  <c r="O50" i="6"/>
  <c r="N50" i="6"/>
  <c r="M50" i="6"/>
  <c r="L50" i="6"/>
  <c r="K50" i="6"/>
  <c r="J50" i="6"/>
  <c r="I50" i="6"/>
  <c r="H50" i="6"/>
  <c r="G50" i="6"/>
  <c r="F50" i="6"/>
  <c r="E50"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Q45" i="6"/>
  <c r="P45" i="6"/>
  <c r="O45" i="6"/>
  <c r="N45" i="6"/>
  <c r="M45" i="6"/>
  <c r="L45" i="6"/>
  <c r="K45" i="6"/>
  <c r="J45" i="6"/>
  <c r="I45" i="6"/>
  <c r="H45" i="6"/>
  <c r="G45" i="6"/>
  <c r="F45" i="6"/>
  <c r="E45"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Q42" i="6"/>
  <c r="P42" i="6"/>
  <c r="O42" i="6"/>
  <c r="N42" i="6"/>
  <c r="M42" i="6"/>
  <c r="L42" i="6"/>
  <c r="K42" i="6"/>
  <c r="J42" i="6"/>
  <c r="I42" i="6"/>
  <c r="H42" i="6"/>
  <c r="G42" i="6"/>
  <c r="F42" i="6"/>
  <c r="E42"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Q39" i="6"/>
  <c r="P39" i="6"/>
  <c r="O39" i="6"/>
  <c r="N39" i="6"/>
  <c r="M39" i="6"/>
  <c r="L39" i="6"/>
  <c r="K39" i="6"/>
  <c r="J39" i="6"/>
  <c r="I39" i="6"/>
  <c r="H39" i="6"/>
  <c r="G39" i="6"/>
  <c r="F39" i="6"/>
  <c r="E39" i="6"/>
  <c r="AT36" i="6"/>
  <c r="AS36" i="6"/>
  <c r="AR36" i="6"/>
  <c r="AQ36" i="6"/>
  <c r="AP36" i="6"/>
  <c r="AO36" i="6"/>
  <c r="AN36" i="6"/>
  <c r="AM36" i="6"/>
  <c r="AL36" i="6"/>
  <c r="AK36" i="6"/>
  <c r="AJ36" i="6"/>
  <c r="AI36" i="6"/>
  <c r="AH36" i="6"/>
  <c r="AG36" i="6"/>
  <c r="AF36" i="6"/>
  <c r="AE36" i="6"/>
  <c r="AD36" i="6"/>
  <c r="AC36" i="6"/>
  <c r="AB36" i="6"/>
  <c r="AA36" i="6"/>
  <c r="Z36" i="6"/>
  <c r="Y36" i="6"/>
  <c r="X36" i="6"/>
  <c r="W36" i="6"/>
  <c r="V36" i="6"/>
  <c r="U36" i="6"/>
  <c r="T36" i="6"/>
  <c r="S36" i="6"/>
  <c r="Q36" i="6"/>
  <c r="P36" i="6"/>
  <c r="O36" i="6"/>
  <c r="N36" i="6"/>
  <c r="M36" i="6"/>
  <c r="L36" i="6"/>
  <c r="K36" i="6"/>
  <c r="J36" i="6"/>
  <c r="I36" i="6"/>
  <c r="H36" i="6"/>
  <c r="G36" i="6"/>
  <c r="F36" i="6"/>
  <c r="E36"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Q33" i="6"/>
  <c r="P33" i="6"/>
  <c r="O33" i="6"/>
  <c r="N33" i="6"/>
  <c r="M33" i="6"/>
  <c r="L33" i="6"/>
  <c r="K33" i="6"/>
  <c r="J33" i="6"/>
  <c r="I33" i="6"/>
  <c r="H33" i="6"/>
  <c r="G33" i="6"/>
  <c r="F33" i="6"/>
  <c r="E33"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Q30" i="6"/>
  <c r="P30" i="6"/>
  <c r="O30" i="6"/>
  <c r="N30" i="6"/>
  <c r="M30" i="6"/>
  <c r="L30" i="6"/>
  <c r="K30" i="6"/>
  <c r="J30" i="6"/>
  <c r="I30" i="6"/>
  <c r="H30" i="6"/>
  <c r="G30" i="6"/>
  <c r="F30" i="6"/>
  <c r="E30"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Q27" i="6"/>
  <c r="P27" i="6"/>
  <c r="O27" i="6"/>
  <c r="N27" i="6"/>
  <c r="M27" i="6"/>
  <c r="L27" i="6"/>
  <c r="K27" i="6"/>
  <c r="J27" i="6"/>
  <c r="I27" i="6"/>
  <c r="H27" i="6"/>
  <c r="G27" i="6"/>
  <c r="F27" i="6"/>
  <c r="E27"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Q24" i="6"/>
  <c r="P24" i="6"/>
  <c r="O24" i="6"/>
  <c r="N24" i="6"/>
  <c r="M24" i="6"/>
  <c r="L24" i="6"/>
  <c r="K24" i="6"/>
  <c r="J24" i="6"/>
  <c r="I24" i="6"/>
  <c r="H24" i="6"/>
  <c r="G24" i="6"/>
  <c r="F24" i="6"/>
  <c r="E24" i="6"/>
  <c r="AT63" i="14"/>
  <c r="AS63" i="14"/>
  <c r="AR63" i="14"/>
  <c r="AQ63" i="14"/>
  <c r="AP63" i="14"/>
  <c r="AO63" i="14"/>
  <c r="AN63" i="14"/>
  <c r="AM63" i="14"/>
  <c r="AL63" i="14"/>
  <c r="AK63" i="14"/>
  <c r="AJ63" i="14"/>
  <c r="AI63" i="14"/>
  <c r="AH63" i="14"/>
  <c r="AG63" i="14"/>
  <c r="AF63" i="14"/>
  <c r="AE63" i="14"/>
  <c r="AD63" i="14"/>
  <c r="AC63" i="14"/>
  <c r="AB63" i="14"/>
  <c r="AA63" i="14"/>
  <c r="Z63" i="14"/>
  <c r="Y63" i="14"/>
  <c r="X63" i="14"/>
  <c r="W63" i="14"/>
  <c r="V63" i="14"/>
  <c r="U63" i="14"/>
  <c r="T63" i="14"/>
  <c r="S63" i="14"/>
  <c r="Q63" i="14"/>
  <c r="P63" i="14"/>
  <c r="O63" i="14"/>
  <c r="N63" i="14"/>
  <c r="M63" i="14"/>
  <c r="L63" i="14"/>
  <c r="K63" i="14"/>
  <c r="J63" i="14"/>
  <c r="I63" i="14"/>
  <c r="H63" i="14"/>
  <c r="G63" i="14"/>
  <c r="F63" i="14"/>
  <c r="E63" i="14"/>
  <c r="AT61" i="14"/>
  <c r="AS61" i="14"/>
  <c r="AR61" i="14"/>
  <c r="AQ61" i="14"/>
  <c r="AP61" i="14"/>
  <c r="AO61" i="14"/>
  <c r="AN61" i="14"/>
  <c r="AM61" i="14"/>
  <c r="AL61" i="14"/>
  <c r="AK61" i="14"/>
  <c r="AJ61" i="14"/>
  <c r="AI61" i="14"/>
  <c r="AH61" i="14"/>
  <c r="AG61" i="14"/>
  <c r="AF61" i="14"/>
  <c r="AE61" i="14"/>
  <c r="AD61" i="14"/>
  <c r="AC61" i="14"/>
  <c r="AB61" i="14"/>
  <c r="AA61" i="14"/>
  <c r="Z61" i="14"/>
  <c r="Y61" i="14"/>
  <c r="X61" i="14"/>
  <c r="W61" i="14"/>
  <c r="V61" i="14"/>
  <c r="U61" i="14"/>
  <c r="T61" i="14"/>
  <c r="S61" i="14"/>
  <c r="Q61" i="14"/>
  <c r="P61" i="14"/>
  <c r="O61" i="14"/>
  <c r="N61" i="14"/>
  <c r="M61" i="14"/>
  <c r="L61" i="14"/>
  <c r="K61" i="14"/>
  <c r="J61" i="14"/>
  <c r="I61" i="14"/>
  <c r="H61" i="14"/>
  <c r="G61" i="14"/>
  <c r="F61" i="14"/>
  <c r="E61" i="14"/>
  <c r="AT58" i="14"/>
  <c r="AS58" i="14"/>
  <c r="AR58" i="14"/>
  <c r="AQ58" i="14"/>
  <c r="AP58" i="14"/>
  <c r="AO58" i="14"/>
  <c r="AN58" i="14"/>
  <c r="AM58" i="14"/>
  <c r="AL58" i="14"/>
  <c r="AK58" i="14"/>
  <c r="AJ58" i="14"/>
  <c r="AI58" i="14"/>
  <c r="AH58" i="14"/>
  <c r="AG58" i="14"/>
  <c r="AF58" i="14"/>
  <c r="AE58" i="14"/>
  <c r="AD58" i="14"/>
  <c r="AC58" i="14"/>
  <c r="AB58" i="14"/>
  <c r="AA58" i="14"/>
  <c r="Z58" i="14"/>
  <c r="Y58" i="14"/>
  <c r="X58" i="14"/>
  <c r="W58" i="14"/>
  <c r="V58" i="14"/>
  <c r="U58" i="14"/>
  <c r="T58" i="14"/>
  <c r="S58" i="14"/>
  <c r="Q58" i="14"/>
  <c r="P58" i="14"/>
  <c r="O58" i="14"/>
  <c r="N58" i="14"/>
  <c r="M58" i="14"/>
  <c r="L58" i="14"/>
  <c r="K58" i="14"/>
  <c r="J58" i="14"/>
  <c r="I58" i="14"/>
  <c r="H58" i="14"/>
  <c r="G58" i="14"/>
  <c r="F58" i="14"/>
  <c r="E58" i="14"/>
  <c r="AT55" i="14"/>
  <c r="AS55" i="14"/>
  <c r="AR55" i="14"/>
  <c r="AQ55" i="14"/>
  <c r="AP55" i="14"/>
  <c r="AO55" i="14"/>
  <c r="AN55" i="14"/>
  <c r="AM55" i="14"/>
  <c r="AL55" i="14"/>
  <c r="AK55" i="14"/>
  <c r="AJ55" i="14"/>
  <c r="AI55" i="14"/>
  <c r="AH55" i="14"/>
  <c r="AG55" i="14"/>
  <c r="AF55" i="14"/>
  <c r="AE55" i="14"/>
  <c r="AD55" i="14"/>
  <c r="AC55" i="14"/>
  <c r="AB55" i="14"/>
  <c r="AA55" i="14"/>
  <c r="Z55" i="14"/>
  <c r="Y55" i="14"/>
  <c r="X55" i="14"/>
  <c r="W55" i="14"/>
  <c r="V55" i="14"/>
  <c r="U55" i="14"/>
  <c r="T55" i="14"/>
  <c r="S55" i="14"/>
  <c r="Q55" i="14"/>
  <c r="P55" i="14"/>
  <c r="O55" i="14"/>
  <c r="N55" i="14"/>
  <c r="M55" i="14"/>
  <c r="L55" i="14"/>
  <c r="K55" i="14"/>
  <c r="J55" i="14"/>
  <c r="I55" i="14"/>
  <c r="H55" i="14"/>
  <c r="G55" i="14"/>
  <c r="F55" i="14"/>
  <c r="E55" i="14"/>
  <c r="AT52" i="14"/>
  <c r="AS52" i="14"/>
  <c r="AR52" i="14"/>
  <c r="AQ52" i="14"/>
  <c r="AP52" i="14"/>
  <c r="AO52" i="14"/>
  <c r="AN52" i="14"/>
  <c r="AM52" i="14"/>
  <c r="AL52" i="14"/>
  <c r="AK52" i="14"/>
  <c r="AJ52" i="14"/>
  <c r="AI52" i="14"/>
  <c r="AH52" i="14"/>
  <c r="AG52" i="14"/>
  <c r="AF52" i="14"/>
  <c r="AE52" i="14"/>
  <c r="AD52" i="14"/>
  <c r="AC52" i="14"/>
  <c r="AB52" i="14"/>
  <c r="AA52" i="14"/>
  <c r="Z52" i="14"/>
  <c r="Y52" i="14"/>
  <c r="X52" i="14"/>
  <c r="W52" i="14"/>
  <c r="V52" i="14"/>
  <c r="U52" i="14"/>
  <c r="T52" i="14"/>
  <c r="S52" i="14"/>
  <c r="Q52" i="14"/>
  <c r="P52" i="14"/>
  <c r="O52" i="14"/>
  <c r="N52" i="14"/>
  <c r="M52" i="14"/>
  <c r="L52" i="14"/>
  <c r="K52" i="14"/>
  <c r="J52" i="14"/>
  <c r="I52" i="14"/>
  <c r="H52" i="14"/>
  <c r="G52" i="14"/>
  <c r="F52" i="14"/>
  <c r="E52" i="14"/>
  <c r="AT49" i="14"/>
  <c r="AS49" i="14"/>
  <c r="AR49" i="14"/>
  <c r="AQ49" i="14"/>
  <c r="AP49" i="14"/>
  <c r="AO49" i="14"/>
  <c r="AN49" i="14"/>
  <c r="AM49" i="14"/>
  <c r="AL49" i="14"/>
  <c r="AK49" i="14"/>
  <c r="AJ49" i="14"/>
  <c r="AI49" i="14"/>
  <c r="AH49" i="14"/>
  <c r="AG49" i="14"/>
  <c r="AF49" i="14"/>
  <c r="AE49" i="14"/>
  <c r="AD49" i="14"/>
  <c r="AC49" i="14"/>
  <c r="AB49" i="14"/>
  <c r="AA49" i="14"/>
  <c r="Z49" i="14"/>
  <c r="Y49" i="14"/>
  <c r="X49" i="14"/>
  <c r="W49" i="14"/>
  <c r="V49" i="14"/>
  <c r="U49" i="14"/>
  <c r="T49" i="14"/>
  <c r="S49" i="14"/>
  <c r="Q49" i="14"/>
  <c r="P49" i="14"/>
  <c r="O49" i="14"/>
  <c r="N49" i="14"/>
  <c r="M49" i="14"/>
  <c r="L49" i="14"/>
  <c r="K49" i="14"/>
  <c r="J49" i="14"/>
  <c r="I49" i="14"/>
  <c r="H49" i="14"/>
  <c r="G49" i="14"/>
  <c r="F49" i="14"/>
  <c r="E49" i="14"/>
  <c r="AT44" i="14"/>
  <c r="AS44" i="14"/>
  <c r="AR44" i="14"/>
  <c r="AQ44" i="14"/>
  <c r="AP44" i="14"/>
  <c r="AO44" i="14"/>
  <c r="AN44" i="14"/>
  <c r="AM44" i="14"/>
  <c r="AL44" i="14"/>
  <c r="AK44" i="14"/>
  <c r="AJ44" i="14"/>
  <c r="AI44" i="14"/>
  <c r="AH44" i="14"/>
  <c r="AG44" i="14"/>
  <c r="AF44" i="14"/>
  <c r="AE44" i="14"/>
  <c r="AD44" i="14"/>
  <c r="AC44" i="14"/>
  <c r="AB44" i="14"/>
  <c r="AA44" i="14"/>
  <c r="Z44" i="14"/>
  <c r="Y44" i="14"/>
  <c r="X44" i="14"/>
  <c r="W44" i="14"/>
  <c r="V44" i="14"/>
  <c r="U44" i="14"/>
  <c r="T44" i="14"/>
  <c r="S44" i="14"/>
  <c r="Q44" i="14"/>
  <c r="P44" i="14"/>
  <c r="O44" i="14"/>
  <c r="N44" i="14"/>
  <c r="M44" i="14"/>
  <c r="L44" i="14"/>
  <c r="K44" i="14"/>
  <c r="J44" i="14"/>
  <c r="I44" i="14"/>
  <c r="H44" i="14"/>
  <c r="G44" i="14"/>
  <c r="F44" i="14"/>
  <c r="E44" i="14"/>
  <c r="AT41" i="14"/>
  <c r="AS41" i="14"/>
  <c r="AR41" i="14"/>
  <c r="AQ41" i="14"/>
  <c r="AP41" i="14"/>
  <c r="AO41" i="14"/>
  <c r="AN41" i="14"/>
  <c r="AM41" i="14"/>
  <c r="AL41" i="14"/>
  <c r="AK41" i="14"/>
  <c r="AJ41" i="14"/>
  <c r="AI41" i="14"/>
  <c r="AH41" i="14"/>
  <c r="AG41" i="14"/>
  <c r="AF41" i="14"/>
  <c r="AE41" i="14"/>
  <c r="AD41" i="14"/>
  <c r="AC41" i="14"/>
  <c r="AB41" i="14"/>
  <c r="AA41" i="14"/>
  <c r="Z41" i="14"/>
  <c r="Y41" i="14"/>
  <c r="X41" i="14"/>
  <c r="W41" i="14"/>
  <c r="V41" i="14"/>
  <c r="U41" i="14"/>
  <c r="T41" i="14"/>
  <c r="S41" i="14"/>
  <c r="Q41" i="14"/>
  <c r="P41" i="14"/>
  <c r="O41" i="14"/>
  <c r="N41" i="14"/>
  <c r="M41" i="14"/>
  <c r="L41" i="14"/>
  <c r="K41" i="14"/>
  <c r="J41" i="14"/>
  <c r="I41" i="14"/>
  <c r="H41" i="14"/>
  <c r="G41" i="14"/>
  <c r="F41" i="14"/>
  <c r="E41" i="14"/>
  <c r="AT38" i="14"/>
  <c r="AS38" i="14"/>
  <c r="AR38" i="14"/>
  <c r="AQ38" i="14"/>
  <c r="AP38" i="14"/>
  <c r="AO38" i="14"/>
  <c r="AN38" i="14"/>
  <c r="AM38" i="14"/>
  <c r="AL38" i="14"/>
  <c r="AK38" i="14"/>
  <c r="AJ38" i="14"/>
  <c r="AI38" i="14"/>
  <c r="AH38" i="14"/>
  <c r="AG38" i="14"/>
  <c r="AF38" i="14"/>
  <c r="AE38" i="14"/>
  <c r="AD38" i="14"/>
  <c r="AC38" i="14"/>
  <c r="AB38" i="14"/>
  <c r="AA38" i="14"/>
  <c r="Z38" i="14"/>
  <c r="Y38" i="14"/>
  <c r="X38" i="14"/>
  <c r="W38" i="14"/>
  <c r="V38" i="14"/>
  <c r="U38" i="14"/>
  <c r="T38" i="14"/>
  <c r="S38" i="14"/>
  <c r="Q38" i="14"/>
  <c r="P38" i="14"/>
  <c r="O38" i="14"/>
  <c r="N38" i="14"/>
  <c r="M38" i="14"/>
  <c r="L38" i="14"/>
  <c r="K38" i="14"/>
  <c r="J38" i="14"/>
  <c r="I38" i="14"/>
  <c r="H38" i="14"/>
  <c r="G38" i="14"/>
  <c r="F38" i="14"/>
  <c r="E38" i="14"/>
  <c r="AT35" i="14"/>
  <c r="AS35" i="14"/>
  <c r="AR35" i="14"/>
  <c r="AQ35" i="14"/>
  <c r="AP35" i="14"/>
  <c r="AO35" i="14"/>
  <c r="AN35" i="14"/>
  <c r="AM35" i="14"/>
  <c r="AL35" i="14"/>
  <c r="AK35" i="14"/>
  <c r="AJ35" i="14"/>
  <c r="AI35" i="14"/>
  <c r="AH35" i="14"/>
  <c r="AG35" i="14"/>
  <c r="AF35" i="14"/>
  <c r="AE35" i="14"/>
  <c r="AD35" i="14"/>
  <c r="AC35" i="14"/>
  <c r="AB35" i="14"/>
  <c r="AA35" i="14"/>
  <c r="Z35" i="14"/>
  <c r="Y35" i="14"/>
  <c r="X35" i="14"/>
  <c r="W35" i="14"/>
  <c r="V35" i="14"/>
  <c r="U35" i="14"/>
  <c r="T35" i="14"/>
  <c r="S35" i="14"/>
  <c r="Q35" i="14"/>
  <c r="P35" i="14"/>
  <c r="O35" i="14"/>
  <c r="N35" i="14"/>
  <c r="M35" i="14"/>
  <c r="L35" i="14"/>
  <c r="K35" i="14"/>
  <c r="J35" i="14"/>
  <c r="I35" i="14"/>
  <c r="H35" i="14"/>
  <c r="G35" i="14"/>
  <c r="F35" i="14"/>
  <c r="E35" i="14"/>
  <c r="AT32" i="14"/>
  <c r="AS32" i="14"/>
  <c r="AR32" i="14"/>
  <c r="AQ32" i="14"/>
  <c r="AP32" i="14"/>
  <c r="AO32" i="14"/>
  <c r="AN32" i="14"/>
  <c r="AM32" i="14"/>
  <c r="AL32" i="14"/>
  <c r="AK32" i="14"/>
  <c r="AJ32" i="14"/>
  <c r="AI32" i="14"/>
  <c r="AH32" i="14"/>
  <c r="AG32" i="14"/>
  <c r="AF32" i="14"/>
  <c r="AE32" i="14"/>
  <c r="AD32" i="14"/>
  <c r="AC32" i="14"/>
  <c r="AB32" i="14"/>
  <c r="AA32" i="14"/>
  <c r="Z32" i="14"/>
  <c r="Y32" i="14"/>
  <c r="X32" i="14"/>
  <c r="W32" i="14"/>
  <c r="V32" i="14"/>
  <c r="U32" i="14"/>
  <c r="T32" i="14"/>
  <c r="S32" i="14"/>
  <c r="Q32" i="14"/>
  <c r="P32" i="14"/>
  <c r="O32" i="14"/>
  <c r="N32" i="14"/>
  <c r="M32" i="14"/>
  <c r="L32" i="14"/>
  <c r="K32" i="14"/>
  <c r="J32" i="14"/>
  <c r="I32" i="14"/>
  <c r="H32" i="14"/>
  <c r="G32" i="14"/>
  <c r="F32" i="14"/>
  <c r="E32" i="14"/>
  <c r="AT29" i="14"/>
  <c r="AS29" i="14"/>
  <c r="AR29" i="14"/>
  <c r="AQ29" i="14"/>
  <c r="AP29" i="14"/>
  <c r="AO29" i="14"/>
  <c r="AN29" i="14"/>
  <c r="AM29" i="14"/>
  <c r="AL29" i="14"/>
  <c r="AK29" i="14"/>
  <c r="AJ29" i="14"/>
  <c r="AI29" i="14"/>
  <c r="AH29" i="14"/>
  <c r="AG29" i="14"/>
  <c r="AF29" i="14"/>
  <c r="AE29" i="14"/>
  <c r="AD29" i="14"/>
  <c r="AC29" i="14"/>
  <c r="AB29" i="14"/>
  <c r="AA29" i="14"/>
  <c r="Z29" i="14"/>
  <c r="Y29" i="14"/>
  <c r="X29" i="14"/>
  <c r="W29" i="14"/>
  <c r="V29" i="14"/>
  <c r="U29" i="14"/>
  <c r="T29" i="14"/>
  <c r="S29" i="14"/>
  <c r="Q29" i="14"/>
  <c r="P29" i="14"/>
  <c r="O29" i="14"/>
  <c r="N29" i="14"/>
  <c r="M29" i="14"/>
  <c r="L29" i="14"/>
  <c r="K29" i="14"/>
  <c r="J29" i="14"/>
  <c r="I29" i="14"/>
  <c r="H29" i="14"/>
  <c r="G29" i="14"/>
  <c r="F29" i="14"/>
  <c r="E29" i="14"/>
  <c r="AT26" i="14"/>
  <c r="AS26" i="14"/>
  <c r="AR26" i="14"/>
  <c r="AQ26" i="14"/>
  <c r="AP26" i="14"/>
  <c r="AO26" i="14"/>
  <c r="AN26" i="14"/>
  <c r="AM26" i="14"/>
  <c r="AL26" i="14"/>
  <c r="AK26" i="14"/>
  <c r="AJ26" i="14"/>
  <c r="AI26" i="14"/>
  <c r="AH26" i="14"/>
  <c r="AG26" i="14"/>
  <c r="AF26" i="14"/>
  <c r="AE26" i="14"/>
  <c r="AD26" i="14"/>
  <c r="AC26" i="14"/>
  <c r="AB26" i="14"/>
  <c r="AA26" i="14"/>
  <c r="Z26" i="14"/>
  <c r="Y26" i="14"/>
  <c r="X26" i="14"/>
  <c r="W26" i="14"/>
  <c r="V26" i="14"/>
  <c r="U26" i="14"/>
  <c r="T26" i="14"/>
  <c r="S26" i="14"/>
  <c r="Q26" i="14"/>
  <c r="P26" i="14"/>
  <c r="O26" i="14"/>
  <c r="N26" i="14"/>
  <c r="M26" i="14"/>
  <c r="L26" i="14"/>
  <c r="K26" i="14"/>
  <c r="J26" i="14"/>
  <c r="I26" i="14"/>
  <c r="H26" i="14"/>
  <c r="G26" i="14"/>
  <c r="F26" i="14"/>
  <c r="E26"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Q23" i="14"/>
  <c r="P23" i="14"/>
  <c r="O23" i="14"/>
  <c r="N23" i="14"/>
  <c r="M23" i="14"/>
  <c r="L23" i="14"/>
  <c r="K23" i="14"/>
  <c r="J23" i="14"/>
  <c r="I23" i="14"/>
  <c r="H23" i="14"/>
  <c r="G23" i="14"/>
  <c r="F23" i="14"/>
  <c r="E23" i="14"/>
  <c r="AT19" i="14"/>
  <c r="AS19" i="14"/>
  <c r="AR19" i="14"/>
  <c r="AQ19" i="14"/>
  <c r="AP19" i="14"/>
  <c r="AO19" i="14"/>
  <c r="AN19" i="14"/>
  <c r="AM19" i="14"/>
  <c r="AL19" i="14"/>
  <c r="AK19" i="14"/>
  <c r="AJ19" i="14"/>
  <c r="AI19" i="14"/>
  <c r="AH19" i="14"/>
  <c r="AG19" i="14"/>
  <c r="AF19" i="14"/>
  <c r="AE19" i="14"/>
  <c r="AD19" i="14"/>
  <c r="AC19" i="14"/>
  <c r="AB19" i="14"/>
  <c r="AA19" i="14"/>
  <c r="Z19" i="14"/>
  <c r="Y19" i="14"/>
  <c r="X19" i="14"/>
  <c r="W19" i="14"/>
  <c r="V19" i="14"/>
  <c r="U19" i="14"/>
  <c r="T19" i="14"/>
  <c r="S19" i="14"/>
  <c r="Q19" i="14"/>
  <c r="P19" i="14"/>
  <c r="O19" i="14"/>
  <c r="N19" i="14"/>
  <c r="M19" i="14"/>
  <c r="L19" i="14"/>
  <c r="K19" i="14"/>
  <c r="J19" i="14"/>
  <c r="I19" i="14"/>
  <c r="H19" i="14"/>
  <c r="G19" i="14"/>
  <c r="F19" i="14"/>
  <c r="E19" i="14"/>
  <c r="AT17" i="14"/>
  <c r="AS17" i="14"/>
  <c r="AR17" i="14"/>
  <c r="AQ17" i="14"/>
  <c r="AP17" i="14"/>
  <c r="AO17" i="14"/>
  <c r="AN17" i="14"/>
  <c r="AM17" i="14"/>
  <c r="AL17" i="14"/>
  <c r="AK17" i="14"/>
  <c r="AJ17" i="14"/>
  <c r="AI17" i="14"/>
  <c r="AH17" i="14"/>
  <c r="AG17" i="14"/>
  <c r="AF17" i="14"/>
  <c r="AE17" i="14"/>
  <c r="AD17" i="14"/>
  <c r="AC17" i="14"/>
  <c r="AB17" i="14"/>
  <c r="AA17" i="14"/>
  <c r="Z17" i="14"/>
  <c r="Y17" i="14"/>
  <c r="X17" i="14"/>
  <c r="W17" i="14"/>
  <c r="V17" i="14"/>
  <c r="U17" i="14"/>
  <c r="T17" i="14"/>
  <c r="S17" i="14"/>
  <c r="Q17" i="14"/>
  <c r="P17" i="14"/>
  <c r="O17" i="14"/>
  <c r="N17" i="14"/>
  <c r="M17" i="14"/>
  <c r="L17" i="14"/>
  <c r="K17" i="14"/>
  <c r="J17" i="14"/>
  <c r="I17" i="14"/>
  <c r="H17" i="14"/>
  <c r="G17" i="14"/>
  <c r="F17" i="14"/>
  <c r="E17" i="14"/>
  <c r="AT16" i="14"/>
  <c r="AS16" i="14"/>
  <c r="AR16" i="14"/>
  <c r="AQ16" i="14"/>
  <c r="AP16" i="14"/>
  <c r="AO16" i="14"/>
  <c r="AN16" i="14"/>
  <c r="AM16" i="14"/>
  <c r="AL16" i="14"/>
  <c r="AK16" i="14"/>
  <c r="AJ16" i="14"/>
  <c r="AI16" i="14"/>
  <c r="AH16" i="14"/>
  <c r="AG16" i="14"/>
  <c r="AF16" i="14"/>
  <c r="AE16" i="14"/>
  <c r="AD16" i="14"/>
  <c r="AC16" i="14"/>
  <c r="AB16" i="14"/>
  <c r="AA16" i="14"/>
  <c r="Z16" i="14"/>
  <c r="Y16" i="14"/>
  <c r="X16" i="14"/>
  <c r="W16" i="14"/>
  <c r="V16" i="14"/>
  <c r="U16" i="14"/>
  <c r="T16" i="14"/>
  <c r="S16" i="14"/>
  <c r="Q16" i="14"/>
  <c r="P16" i="14"/>
  <c r="O16" i="14"/>
  <c r="N16" i="14"/>
  <c r="M16" i="14"/>
  <c r="L16" i="14"/>
  <c r="K16" i="14"/>
  <c r="J16" i="14"/>
  <c r="I16" i="14"/>
  <c r="H16" i="14"/>
  <c r="G16" i="14"/>
  <c r="F16" i="14"/>
  <c r="E16" i="14"/>
  <c r="AT15" i="14"/>
  <c r="AS15" i="14"/>
  <c r="AR15" i="14"/>
  <c r="AQ15" i="14"/>
  <c r="AP15" i="14"/>
  <c r="AO15" i="14"/>
  <c r="AN15" i="14"/>
  <c r="AM15" i="14"/>
  <c r="AL15" i="14"/>
  <c r="AK15" i="14"/>
  <c r="AJ15" i="14"/>
  <c r="AI15" i="14"/>
  <c r="AH15" i="14"/>
  <c r="AG15" i="14"/>
  <c r="AF15" i="14"/>
  <c r="AE15" i="14"/>
  <c r="AD15" i="14"/>
  <c r="AC15" i="14"/>
  <c r="AB15" i="14"/>
  <c r="AA15" i="14"/>
  <c r="Z15" i="14"/>
  <c r="Y15" i="14"/>
  <c r="X15" i="14"/>
  <c r="W15" i="14"/>
  <c r="V15" i="14"/>
  <c r="U15" i="14"/>
  <c r="T15" i="14"/>
  <c r="S15" i="14"/>
  <c r="Q15" i="14"/>
  <c r="P15" i="14"/>
  <c r="O15" i="14"/>
  <c r="N15" i="14"/>
  <c r="M15" i="14"/>
  <c r="L15" i="14"/>
  <c r="K15" i="14"/>
  <c r="J15" i="14"/>
  <c r="I15" i="14"/>
  <c r="H15" i="14"/>
  <c r="G15" i="14"/>
  <c r="F15" i="14"/>
  <c r="E15" i="14"/>
  <c r="AT13" i="14"/>
  <c r="AS13" i="14"/>
  <c r="AR13" i="14"/>
  <c r="AQ13" i="14"/>
  <c r="AP13" i="14"/>
  <c r="AO13" i="14"/>
  <c r="AN13" i="14"/>
  <c r="AM13" i="14"/>
  <c r="AL13" i="14"/>
  <c r="AK13" i="14"/>
  <c r="AJ13" i="14"/>
  <c r="AI13" i="14"/>
  <c r="AH13" i="14"/>
  <c r="AG13" i="14"/>
  <c r="AF13" i="14"/>
  <c r="AE13" i="14"/>
  <c r="AD13" i="14"/>
  <c r="AC13" i="14"/>
  <c r="AB13" i="14"/>
  <c r="AA13" i="14"/>
  <c r="Z13" i="14"/>
  <c r="Y13" i="14"/>
  <c r="X13" i="14"/>
  <c r="W13" i="14"/>
  <c r="V13" i="14"/>
  <c r="U13" i="14"/>
  <c r="T13" i="14"/>
  <c r="S13" i="14"/>
  <c r="Q13" i="14"/>
  <c r="P13" i="14"/>
  <c r="O13" i="14"/>
  <c r="N13" i="14"/>
  <c r="M13" i="14"/>
  <c r="L13" i="14"/>
  <c r="K13" i="14"/>
  <c r="J13" i="14"/>
  <c r="I13" i="14"/>
  <c r="H13" i="14"/>
  <c r="G13" i="14"/>
  <c r="F13" i="14"/>
  <c r="E13" i="14"/>
  <c r="AT12" i="14"/>
  <c r="AS12" i="14"/>
  <c r="AR12" i="14"/>
  <c r="AQ12" i="14"/>
  <c r="AP12" i="14"/>
  <c r="AO12" i="14"/>
  <c r="AN12" i="14"/>
  <c r="AM12" i="14"/>
  <c r="AL12" i="14"/>
  <c r="AK12" i="14"/>
  <c r="AJ12" i="14"/>
  <c r="AI12" i="14"/>
  <c r="AH12" i="14"/>
  <c r="AG12" i="14"/>
  <c r="AF12" i="14"/>
  <c r="AE12" i="14"/>
  <c r="AD12" i="14"/>
  <c r="AC12" i="14"/>
  <c r="AB12" i="14"/>
  <c r="AA12" i="14"/>
  <c r="Z12" i="14"/>
  <c r="Y12" i="14"/>
  <c r="X12" i="14"/>
  <c r="W12" i="14"/>
  <c r="V12" i="14"/>
  <c r="U12" i="14"/>
  <c r="T12" i="14"/>
  <c r="S12" i="14"/>
  <c r="Q12" i="14"/>
  <c r="P12" i="14"/>
  <c r="O12" i="14"/>
  <c r="N12" i="14"/>
  <c r="M12" i="14"/>
  <c r="L12" i="14"/>
  <c r="K12" i="14"/>
  <c r="J12" i="14"/>
  <c r="I12" i="14"/>
  <c r="H12" i="14"/>
  <c r="G12" i="14"/>
  <c r="F12" i="14"/>
  <c r="E12" i="14"/>
  <c r="AT10" i="14"/>
  <c r="AS10" i="14"/>
  <c r="AR10" i="14"/>
  <c r="AQ10" i="14"/>
  <c r="AP10" i="14"/>
  <c r="AO10" i="14"/>
  <c r="AN10" i="14"/>
  <c r="AM10" i="14"/>
  <c r="AL10" i="14"/>
  <c r="AK10" i="14"/>
  <c r="AJ10" i="14"/>
  <c r="AI10" i="14"/>
  <c r="AH10" i="14"/>
  <c r="AG10" i="14"/>
  <c r="AF10" i="14"/>
  <c r="AE10" i="14"/>
  <c r="AD10" i="14"/>
  <c r="AC10" i="14"/>
  <c r="AB10" i="14"/>
  <c r="AA10" i="14"/>
  <c r="Z10" i="14"/>
  <c r="Y10" i="14"/>
  <c r="X10" i="14"/>
  <c r="W10" i="14"/>
  <c r="V10" i="14"/>
  <c r="U10" i="14"/>
  <c r="T10" i="14"/>
  <c r="S10" i="14"/>
  <c r="Q10" i="14"/>
  <c r="P10" i="14"/>
  <c r="O10" i="14"/>
  <c r="N10" i="14"/>
  <c r="M10" i="14"/>
  <c r="L10" i="14"/>
  <c r="K10" i="14"/>
  <c r="J10" i="14"/>
  <c r="I10" i="14"/>
  <c r="H10" i="14"/>
  <c r="G10" i="14"/>
  <c r="F10" i="14"/>
  <c r="E10" i="14"/>
  <c r="AT8" i="14"/>
  <c r="AS8" i="14"/>
  <c r="AR8" i="14"/>
  <c r="AQ8" i="14"/>
  <c r="AP8" i="14"/>
  <c r="AO8" i="14"/>
  <c r="AN8" i="14"/>
  <c r="AM8" i="14"/>
  <c r="AL8" i="14"/>
  <c r="AL50" i="14" s="1"/>
  <c r="AK8" i="14"/>
  <c r="AJ8" i="14"/>
  <c r="AI8" i="14"/>
  <c r="AH8" i="14"/>
  <c r="AH50" i="14" s="1"/>
  <c r="AG8" i="14"/>
  <c r="AG50" i="14" s="1"/>
  <c r="AF8" i="14"/>
  <c r="AE8" i="14"/>
  <c r="AD8" i="14"/>
  <c r="AC8" i="14"/>
  <c r="AB8" i="14"/>
  <c r="AA8" i="14"/>
  <c r="Z8" i="14"/>
  <c r="Y8" i="14"/>
  <c r="X8" i="14"/>
  <c r="W8" i="14"/>
  <c r="V8" i="14"/>
  <c r="V50" i="14" s="1"/>
  <c r="U8" i="14"/>
  <c r="T8" i="14"/>
  <c r="S8" i="14"/>
  <c r="Q8" i="14"/>
  <c r="Q50" i="14" s="1"/>
  <c r="P8" i="14"/>
  <c r="P50" i="14" s="1"/>
  <c r="O8" i="14"/>
  <c r="O50" i="14" s="1"/>
  <c r="N8" i="14"/>
  <c r="M8" i="14"/>
  <c r="L8" i="14"/>
  <c r="K8" i="14"/>
  <c r="J8" i="14"/>
  <c r="I8" i="14"/>
  <c r="H8" i="14"/>
  <c r="G8" i="14"/>
  <c r="F8" i="14"/>
  <c r="E8" i="14"/>
  <c r="E50" i="14" s="1"/>
  <c r="J59" i="14" l="1"/>
  <c r="AA59" i="14"/>
  <c r="AQ59" i="14"/>
  <c r="T27" i="14"/>
  <c r="AJ27" i="14"/>
  <c r="H36" i="14"/>
  <c r="Y36" i="14"/>
  <c r="AO36" i="14"/>
  <c r="T64" i="14"/>
  <c r="AJ64" i="14"/>
  <c r="G36" i="14"/>
  <c r="X36" i="14"/>
  <c r="AN36" i="14"/>
  <c r="N56" i="14"/>
  <c r="AE56" i="14"/>
  <c r="F42" i="14"/>
  <c r="W42" i="14"/>
  <c r="AM42" i="14"/>
  <c r="I33" i="14"/>
  <c r="Z33" i="14"/>
  <c r="AP33" i="14"/>
  <c r="K30" i="14"/>
  <c r="AB30" i="14"/>
  <c r="AR30" i="14"/>
  <c r="I36" i="14"/>
  <c r="Z36" i="14"/>
  <c r="AP36" i="14"/>
  <c r="P56" i="14"/>
  <c r="AG56" i="14"/>
  <c r="L27" i="14"/>
  <c r="AC27" i="14"/>
  <c r="AS27" i="14"/>
  <c r="T30" i="14"/>
  <c r="AJ30" i="14"/>
  <c r="Q56" i="14"/>
  <c r="AH56" i="14"/>
  <c r="Q59" i="14"/>
  <c r="AH59" i="14"/>
  <c r="U53" i="14"/>
  <c r="AK53" i="14"/>
  <c r="K56" i="14"/>
  <c r="AB56" i="14"/>
  <c r="AR56" i="14"/>
  <c r="AS30" i="14"/>
  <c r="J36" i="14"/>
  <c r="AA36" i="14"/>
  <c r="AQ36" i="14"/>
  <c r="H42" i="14"/>
  <c r="Y42" i="14"/>
  <c r="AO42" i="14"/>
  <c r="F24" i="14"/>
  <c r="W24" i="14"/>
  <c r="AM24" i="14"/>
  <c r="M27" i="14"/>
  <c r="AD27" i="14"/>
  <c r="AT27" i="14"/>
  <c r="U30" i="14"/>
  <c r="AK30" i="14"/>
  <c r="K33" i="14"/>
  <c r="AB33" i="14"/>
  <c r="AR33" i="14"/>
  <c r="S36" i="14"/>
  <c r="AI36" i="14"/>
  <c r="P42" i="14"/>
  <c r="AG42" i="14"/>
  <c r="AF24" i="14"/>
  <c r="G24" i="14"/>
  <c r="X24" i="14"/>
  <c r="AN24" i="14"/>
  <c r="N27" i="14"/>
  <c r="AE27" i="14"/>
  <c r="T36" i="14"/>
  <c r="AJ36" i="14"/>
  <c r="Q42" i="14"/>
  <c r="AH42" i="14"/>
  <c r="U36" i="14"/>
  <c r="AK36" i="14"/>
  <c r="K59" i="14"/>
  <c r="AB59" i="14"/>
  <c r="AR59" i="14"/>
  <c r="S45" i="14"/>
  <c r="AI45" i="14"/>
  <c r="E39" i="14"/>
  <c r="V39" i="14"/>
  <c r="AL39" i="14"/>
  <c r="L59" i="14"/>
  <c r="AC59" i="14"/>
  <c r="AS59" i="14"/>
  <c r="M39" i="14"/>
  <c r="AD39" i="14"/>
  <c r="AT39" i="14"/>
  <c r="K45" i="14"/>
  <c r="AB45" i="14"/>
  <c r="AR45" i="14"/>
  <c r="AD59" i="14"/>
  <c r="P53" i="14"/>
  <c r="AG53" i="14"/>
  <c r="N59" i="14"/>
  <c r="AE59" i="14"/>
  <c r="O59" i="14"/>
  <c r="AF59" i="14"/>
  <c r="I24" i="14"/>
  <c r="Z24" i="14"/>
  <c r="AP24" i="14"/>
  <c r="U64" i="14"/>
  <c r="AK64" i="14"/>
  <c r="F39" i="14"/>
  <c r="W39" i="14"/>
  <c r="AM39" i="14"/>
  <c r="E42" i="14"/>
  <c r="V42" i="14"/>
  <c r="Q30" i="14"/>
  <c r="G39" i="14"/>
  <c r="X39" i="14"/>
  <c r="AN39" i="14"/>
  <c r="S53" i="14"/>
  <c r="AI53" i="14"/>
  <c r="M53" i="14"/>
  <c r="J39" i="14"/>
  <c r="AA39" i="14"/>
  <c r="AQ39" i="14"/>
  <c r="N36" i="14"/>
  <c r="AE36" i="14"/>
  <c r="N64" i="14"/>
  <c r="AE64" i="14"/>
  <c r="O64" i="14"/>
  <c r="AF64" i="14"/>
  <c r="N39" i="14"/>
  <c r="AE39" i="14"/>
  <c r="P64" i="14"/>
  <c r="AG64" i="14"/>
  <c r="O36" i="14"/>
  <c r="AF36" i="14"/>
  <c r="O39" i="14"/>
  <c r="AF39" i="14"/>
  <c r="L36" i="14"/>
  <c r="AC36" i="14"/>
  <c r="AS36" i="14"/>
  <c r="AL42" i="14"/>
  <c r="E59" i="14"/>
  <c r="V59" i="14"/>
  <c r="AL59" i="14"/>
  <c r="M36" i="14"/>
  <c r="AD36" i="14"/>
  <c r="AT36" i="14"/>
  <c r="I53" i="14"/>
  <c r="Z53" i="14"/>
  <c r="AP53" i="14"/>
  <c r="F59" i="14"/>
  <c r="W59" i="14"/>
  <c r="AM59" i="14"/>
  <c r="J24" i="14"/>
  <c r="AA24" i="14"/>
  <c r="AQ24" i="14"/>
  <c r="Q27" i="14"/>
  <c r="AH27" i="14"/>
  <c r="H30" i="14"/>
  <c r="Y30" i="14"/>
  <c r="AO30" i="14"/>
  <c r="K24" i="14"/>
  <c r="AB24" i="14"/>
  <c r="AR24" i="14"/>
  <c r="P33" i="14"/>
  <c r="AG33" i="14"/>
  <c r="AH30" i="14"/>
  <c r="S56" i="14"/>
  <c r="AI56" i="14"/>
  <c r="I59" i="14"/>
  <c r="Z59" i="14"/>
  <c r="AP59" i="14"/>
  <c r="G64" i="14"/>
  <c r="X64" i="14"/>
  <c r="AN64" i="14"/>
  <c r="U50" i="14"/>
  <c r="AK50" i="14"/>
  <c r="F50" i="14"/>
  <c r="W50" i="14"/>
  <c r="J33" i="14"/>
  <c r="AA33" i="14"/>
  <c r="AQ33" i="14"/>
  <c r="G45" i="14"/>
  <c r="X45" i="14"/>
  <c r="AN45" i="14"/>
  <c r="L30" i="14"/>
  <c r="AC30" i="14"/>
  <c r="F36" i="14"/>
  <c r="W36" i="14"/>
  <c r="AM36" i="14"/>
  <c r="P45" i="14"/>
  <c r="AG45" i="14"/>
  <c r="G50" i="14"/>
  <c r="X50" i="14"/>
  <c r="AN50" i="14"/>
  <c r="T53" i="14"/>
  <c r="AJ53" i="14"/>
  <c r="L33" i="14"/>
  <c r="AC33" i="14"/>
  <c r="AS33" i="14"/>
  <c r="K39" i="14"/>
  <c r="AB39" i="14"/>
  <c r="AR39" i="14"/>
  <c r="I50" i="14"/>
  <c r="Z50" i="14"/>
  <c r="AP50" i="14"/>
  <c r="O27" i="14"/>
  <c r="AF27" i="14"/>
  <c r="L56" i="14"/>
  <c r="AC56" i="14"/>
  <c r="AS56" i="14"/>
  <c r="T42" i="14"/>
  <c r="AJ42" i="14"/>
  <c r="H27" i="14"/>
  <c r="Y27" i="14"/>
  <c r="AO27" i="14"/>
  <c r="O30" i="14"/>
  <c r="AF30" i="14"/>
  <c r="N42" i="14"/>
  <c r="AE42" i="14"/>
  <c r="J50" i="14"/>
  <c r="AA50" i="14"/>
  <c r="AQ50" i="14"/>
  <c r="O42" i="14"/>
  <c r="AF42" i="14"/>
  <c r="M33" i="14"/>
  <c r="AD33" i="14"/>
  <c r="AT33" i="14"/>
  <c r="L39" i="14"/>
  <c r="AC39" i="14"/>
  <c r="AS39" i="14"/>
  <c r="M42" i="14"/>
  <c r="AD42" i="14"/>
  <c r="AT42" i="14"/>
  <c r="O45" i="14"/>
  <c r="AF45" i="14"/>
  <c r="AM50" i="14"/>
  <c r="I42" i="14"/>
  <c r="AP42" i="14"/>
  <c r="P36" i="14"/>
  <c r="AG36" i="14"/>
  <c r="H50" i="14"/>
  <c r="Y50" i="14"/>
  <c r="AO50" i="14"/>
  <c r="AD53" i="14"/>
  <c r="T56" i="14"/>
  <c r="AJ56" i="14"/>
  <c r="G59" i="14"/>
  <c r="X59" i="14"/>
  <c r="AN59" i="14"/>
  <c r="S64" i="14"/>
  <c r="AI64" i="14"/>
  <c r="Z42" i="14"/>
  <c r="M30" i="14"/>
  <c r="AD30" i="14"/>
  <c r="AT30" i="14"/>
  <c r="Q45" i="14"/>
  <c r="AH45" i="14"/>
  <c r="H24" i="14"/>
  <c r="Y24" i="14"/>
  <c r="AO24" i="14"/>
  <c r="Q36" i="14"/>
  <c r="AH36" i="14"/>
  <c r="AT53" i="14"/>
  <c r="U56" i="14"/>
  <c r="AK56" i="14"/>
  <c r="H59" i="14"/>
  <c r="Y59" i="14"/>
  <c r="AO59" i="14"/>
  <c r="N30" i="14"/>
  <c r="AE30" i="14"/>
  <c r="Q33" i="14"/>
  <c r="AH33" i="14"/>
  <c r="P39" i="14"/>
  <c r="AG39" i="14"/>
  <c r="Q53" i="14"/>
  <c r="AH53" i="14"/>
  <c r="E56" i="14"/>
  <c r="V56" i="14"/>
  <c r="AL56" i="14"/>
  <c r="N53" i="14"/>
  <c r="AE53" i="14"/>
  <c r="S33" i="14"/>
  <c r="AI33" i="14"/>
  <c r="Q39" i="14"/>
  <c r="AH39" i="14"/>
  <c r="S42" i="14"/>
  <c r="AI42" i="14"/>
  <c r="K50" i="14"/>
  <c r="AB50" i="14"/>
  <c r="AR50" i="14"/>
  <c r="F56" i="14"/>
  <c r="W56" i="14"/>
  <c r="AM56" i="14"/>
  <c r="E64" i="14"/>
  <c r="V64" i="14"/>
  <c r="AL64" i="14"/>
  <c r="S50" i="14"/>
  <c r="AI50" i="14"/>
  <c r="P30" i="14"/>
  <c r="AG30" i="14"/>
  <c r="O53" i="14"/>
  <c r="AF53" i="14"/>
  <c r="S30" i="14"/>
  <c r="AI30" i="14"/>
  <c r="T33" i="14"/>
  <c r="AJ33" i="14"/>
  <c r="S39" i="14"/>
  <c r="AI39" i="14"/>
  <c r="E45" i="14"/>
  <c r="V45" i="14"/>
  <c r="AL45" i="14"/>
  <c r="L50" i="14"/>
  <c r="AC50" i="14"/>
  <c r="AS50" i="14"/>
  <c r="G56" i="14"/>
  <c r="X56" i="14"/>
  <c r="AN56" i="14"/>
  <c r="F64" i="14"/>
  <c r="W64" i="14"/>
  <c r="AM64" i="14"/>
  <c r="L24" i="14"/>
  <c r="AC24" i="14"/>
  <c r="AS24" i="14"/>
  <c r="U33" i="14"/>
  <c r="AK33" i="14"/>
  <c r="E36" i="14"/>
  <c r="V36" i="14"/>
  <c r="AL36" i="14"/>
  <c r="T39" i="14"/>
  <c r="AJ39" i="14"/>
  <c r="M50" i="14"/>
  <c r="AD50" i="14"/>
  <c r="AT50" i="14"/>
  <c r="H56" i="14"/>
  <c r="Y56" i="14"/>
  <c r="AO56" i="14"/>
  <c r="H39" i="14"/>
  <c r="Y39" i="14"/>
  <c r="AO39" i="14"/>
  <c r="F45" i="14"/>
  <c r="W45" i="14"/>
  <c r="AM45" i="14"/>
  <c r="M24" i="14"/>
  <c r="AD24" i="14"/>
  <c r="AT24" i="14"/>
  <c r="U27" i="14"/>
  <c r="AK27" i="14"/>
  <c r="E33" i="14"/>
  <c r="V33" i="14"/>
  <c r="AL33" i="14"/>
  <c r="U39" i="14"/>
  <c r="AK39" i="14"/>
  <c r="N50" i="14"/>
  <c r="AE50" i="14"/>
  <c r="E53" i="14"/>
  <c r="V53" i="14"/>
  <c r="AL53" i="14"/>
  <c r="I56" i="14"/>
  <c r="Z56" i="14"/>
  <c r="AP56" i="14"/>
  <c r="M59" i="14"/>
  <c r="AT59" i="14"/>
  <c r="H64" i="14"/>
  <c r="Y64" i="14"/>
  <c r="AO64" i="14"/>
  <c r="N24" i="14"/>
  <c r="AE24" i="14"/>
  <c r="E27" i="14"/>
  <c r="V27" i="14"/>
  <c r="AL27" i="14"/>
  <c r="E30" i="14"/>
  <c r="V30" i="14"/>
  <c r="AL30" i="14"/>
  <c r="F33" i="14"/>
  <c r="W33" i="14"/>
  <c r="AM33" i="14"/>
  <c r="H45" i="14"/>
  <c r="Y45" i="14"/>
  <c r="AO45" i="14"/>
  <c r="F53" i="14"/>
  <c r="W53" i="14"/>
  <c r="AM53" i="14"/>
  <c r="J56" i="14"/>
  <c r="AA56" i="14"/>
  <c r="AQ56" i="14"/>
  <c r="I64" i="14"/>
  <c r="Z64" i="14"/>
  <c r="AP64" i="14"/>
  <c r="F27" i="14"/>
  <c r="W27" i="14"/>
  <c r="AM27" i="14"/>
  <c r="F30" i="14"/>
  <c r="W30" i="14"/>
  <c r="AM30" i="14"/>
  <c r="G33" i="14"/>
  <c r="X33" i="14"/>
  <c r="AN33" i="14"/>
  <c r="G42" i="14"/>
  <c r="X42" i="14"/>
  <c r="AN42" i="14"/>
  <c r="I45" i="14"/>
  <c r="Z45" i="14"/>
  <c r="AP45" i="14"/>
  <c r="G53" i="14"/>
  <c r="X53" i="14"/>
  <c r="AN53" i="14"/>
  <c r="J64" i="14"/>
  <c r="AA64" i="14"/>
  <c r="AQ64" i="14"/>
  <c r="G27" i="14"/>
  <c r="X27" i="14"/>
  <c r="AN27" i="14"/>
  <c r="G30" i="14"/>
  <c r="X30" i="14"/>
  <c r="AN30" i="14"/>
  <c r="H33" i="14"/>
  <c r="Y33" i="14"/>
  <c r="AO33" i="14"/>
  <c r="J45" i="14"/>
  <c r="AA45" i="14"/>
  <c r="AQ45" i="14"/>
  <c r="H53" i="14"/>
  <c r="Y53" i="14"/>
  <c r="AO53" i="14"/>
  <c r="P59" i="14"/>
  <c r="AG59" i="14"/>
  <c r="K64" i="14"/>
  <c r="AB64" i="14"/>
  <c r="AR64" i="14"/>
  <c r="L64" i="14"/>
  <c r="AC64" i="14"/>
  <c r="AS64" i="14"/>
  <c r="P27" i="14"/>
  <c r="AG27" i="14"/>
  <c r="N33" i="14"/>
  <c r="AE33" i="14"/>
  <c r="M56" i="14"/>
  <c r="AD56" i="14"/>
  <c r="AT56" i="14"/>
  <c r="U42" i="14"/>
  <c r="AK42" i="14"/>
  <c r="I27" i="14"/>
  <c r="Z27" i="14"/>
  <c r="AP27" i="14"/>
  <c r="I30" i="14"/>
  <c r="Z30" i="14"/>
  <c r="AP30" i="14"/>
  <c r="K36" i="14"/>
  <c r="AB36" i="14"/>
  <c r="AR36" i="14"/>
  <c r="I39" i="14"/>
  <c r="Z39" i="14"/>
  <c r="AP39" i="14"/>
  <c r="J42" i="14"/>
  <c r="AA42" i="14"/>
  <c r="AQ42" i="14"/>
  <c r="L45" i="14"/>
  <c r="AC45" i="14"/>
  <c r="AS45" i="14"/>
  <c r="T50" i="14"/>
  <c r="AJ50" i="14"/>
  <c r="J53" i="14"/>
  <c r="AA53" i="14"/>
  <c r="AQ53" i="14"/>
  <c r="S59" i="14"/>
  <c r="AI59" i="14"/>
  <c r="M64" i="14"/>
  <c r="AD64" i="14"/>
  <c r="AT64" i="14"/>
  <c r="O33" i="14"/>
  <c r="AF33" i="14"/>
  <c r="T24" i="14"/>
  <c r="AJ24" i="14"/>
  <c r="J27" i="14"/>
  <c r="AA27" i="14"/>
  <c r="AQ27" i="14"/>
  <c r="J30" i="14"/>
  <c r="AA30" i="14"/>
  <c r="AQ30" i="14"/>
  <c r="K42" i="14"/>
  <c r="AB42" i="14"/>
  <c r="AR42" i="14"/>
  <c r="M45" i="14"/>
  <c r="AD45" i="14"/>
  <c r="AT45" i="14"/>
  <c r="K53" i="14"/>
  <c r="AB53" i="14"/>
  <c r="AR53" i="14"/>
  <c r="O56" i="14"/>
  <c r="AF56" i="14"/>
  <c r="T59" i="14"/>
  <c r="AJ59" i="14"/>
  <c r="S27" i="14"/>
  <c r="AI27" i="14"/>
  <c r="K27" i="14"/>
  <c r="AB27" i="14"/>
  <c r="AR27" i="14"/>
  <c r="L42" i="14"/>
  <c r="AC42" i="14"/>
  <c r="AS42" i="14"/>
  <c r="N45" i="14"/>
  <c r="AE45" i="14"/>
  <c r="L53" i="14"/>
  <c r="AC53" i="14"/>
  <c r="AS53" i="14"/>
  <c r="U59" i="14"/>
  <c r="AK59" i="14"/>
  <c r="P24" i="14"/>
  <c r="AG24" i="14"/>
  <c r="Q24" i="14"/>
  <c r="AH24" i="14"/>
  <c r="T45" i="14"/>
  <c r="AJ45" i="14"/>
  <c r="AF50" i="14"/>
  <c r="S24" i="14"/>
  <c r="AI24" i="14"/>
  <c r="U45" i="14"/>
  <c r="AK45" i="14"/>
  <c r="Q64" i="14"/>
  <c r="AH64" i="14"/>
  <c r="O24" i="14"/>
  <c r="U24" i="14"/>
  <c r="AK24" i="14"/>
  <c r="E24" i="14"/>
  <c r="V24" i="14"/>
  <c r="AL24" i="14"/>
  <c r="K50" i="11" l="1"/>
  <c r="J50" i="11"/>
  <c r="I50" i="11"/>
  <c r="H50" i="11"/>
  <c r="G50" i="11"/>
  <c r="F50" i="11"/>
  <c r="E50" i="11"/>
  <c r="D50" i="11"/>
  <c r="C50" i="11"/>
  <c r="K48" i="11"/>
  <c r="J48" i="11"/>
  <c r="I48" i="11"/>
  <c r="H48" i="11"/>
  <c r="G48" i="11"/>
  <c r="F48" i="11"/>
  <c r="E48" i="11"/>
  <c r="D48" i="11"/>
  <c r="C48" i="11"/>
  <c r="K47" i="11"/>
  <c r="J47" i="11"/>
  <c r="I47" i="11"/>
  <c r="H47" i="11"/>
  <c r="G47" i="11"/>
  <c r="F47" i="11"/>
  <c r="E47" i="11"/>
  <c r="D47" i="11"/>
  <c r="C47" i="11"/>
  <c r="K45" i="11"/>
  <c r="J45" i="11"/>
  <c r="I45" i="11"/>
  <c r="H45" i="11"/>
  <c r="G45" i="11"/>
  <c r="F45" i="11"/>
  <c r="E45" i="11"/>
  <c r="D45" i="11"/>
  <c r="C45" i="11"/>
  <c r="K44" i="11"/>
  <c r="J44" i="11"/>
  <c r="I44" i="11"/>
  <c r="H44" i="11"/>
  <c r="G44" i="11"/>
  <c r="F44" i="11"/>
  <c r="E44" i="11"/>
  <c r="D44" i="11"/>
  <c r="C44" i="11"/>
  <c r="K42" i="11"/>
  <c r="J42" i="11"/>
  <c r="I42" i="11"/>
  <c r="H42" i="11"/>
  <c r="G42" i="11"/>
  <c r="F42" i="11"/>
  <c r="E42" i="11"/>
  <c r="D42" i="11"/>
  <c r="C42" i="11"/>
  <c r="K41" i="11"/>
  <c r="J41" i="11"/>
  <c r="I41" i="11"/>
  <c r="H41" i="11"/>
  <c r="G41" i="11"/>
  <c r="F41" i="11"/>
  <c r="E41" i="11"/>
  <c r="D41" i="11"/>
  <c r="C41" i="11"/>
  <c r="K40" i="11"/>
  <c r="J40" i="11"/>
  <c r="I40" i="11"/>
  <c r="H40" i="11"/>
  <c r="G40" i="11"/>
  <c r="F40" i="11"/>
  <c r="E40" i="11"/>
  <c r="D40" i="11"/>
  <c r="C40" i="11"/>
  <c r="K38" i="11"/>
  <c r="J38" i="11"/>
  <c r="I38" i="11"/>
  <c r="H38" i="11"/>
  <c r="G38" i="11"/>
  <c r="F38" i="11"/>
  <c r="E38" i="11"/>
  <c r="D38" i="11"/>
  <c r="C38" i="11"/>
  <c r="K37" i="11"/>
  <c r="J37" i="11"/>
  <c r="I37" i="11"/>
  <c r="H37" i="11"/>
  <c r="G37" i="11"/>
  <c r="F37" i="11"/>
  <c r="E37" i="11"/>
  <c r="D37" i="11"/>
  <c r="C37" i="11"/>
  <c r="K36" i="11"/>
  <c r="J36" i="11"/>
  <c r="I36" i="11"/>
  <c r="H36" i="11"/>
  <c r="G36" i="11"/>
  <c r="F36" i="11"/>
  <c r="E36" i="11"/>
  <c r="D36" i="11"/>
  <c r="C36" i="11"/>
  <c r="K35" i="11"/>
  <c r="J35" i="11"/>
  <c r="I35" i="11"/>
  <c r="H35" i="11"/>
  <c r="G35" i="11"/>
  <c r="F35" i="11"/>
  <c r="E35" i="11"/>
  <c r="D35" i="11"/>
  <c r="C35" i="11"/>
  <c r="K33" i="11"/>
  <c r="J33" i="11"/>
  <c r="I33" i="11"/>
  <c r="H33" i="11"/>
  <c r="G33" i="11"/>
  <c r="F33" i="11"/>
  <c r="E33" i="11"/>
  <c r="D33" i="11"/>
  <c r="C33" i="11"/>
  <c r="K32" i="11"/>
  <c r="J32" i="11"/>
  <c r="I32" i="11"/>
  <c r="H32" i="11"/>
  <c r="G32" i="11"/>
  <c r="F32" i="11"/>
  <c r="E32" i="11"/>
  <c r="D32" i="11"/>
  <c r="C32" i="11"/>
  <c r="J31" i="11"/>
  <c r="I31" i="11"/>
  <c r="H31" i="11"/>
  <c r="G31" i="11"/>
  <c r="F31" i="11"/>
  <c r="E31" i="11"/>
  <c r="D31" i="11"/>
  <c r="C31" i="11"/>
  <c r="K31" i="11"/>
  <c r="AT53" i="5"/>
  <c r="AS53" i="5"/>
  <c r="AR53" i="5"/>
  <c r="AQ53" i="5"/>
  <c r="AP53" i="5"/>
  <c r="AO53" i="5"/>
  <c r="AN53" i="5"/>
  <c r="AM53" i="5"/>
  <c r="AL53" i="5"/>
  <c r="AK53" i="5"/>
  <c r="AJ53" i="5"/>
  <c r="AI53" i="5"/>
  <c r="AH53" i="5"/>
  <c r="AG53" i="5"/>
  <c r="AF53" i="5"/>
  <c r="AE53" i="5"/>
  <c r="AD53" i="5"/>
  <c r="AC53" i="5"/>
  <c r="AB53" i="5"/>
  <c r="AA53" i="5"/>
  <c r="Z53" i="5"/>
  <c r="Y53" i="5"/>
  <c r="X53" i="5"/>
  <c r="W53" i="5"/>
  <c r="V53" i="5"/>
  <c r="U53" i="5"/>
  <c r="T53" i="5"/>
  <c r="S53" i="5"/>
  <c r="Q53" i="5"/>
  <c r="P53" i="5"/>
  <c r="O53" i="5"/>
  <c r="N53" i="5"/>
  <c r="M53" i="5"/>
  <c r="L53" i="5"/>
  <c r="K53" i="5"/>
  <c r="J53" i="5"/>
  <c r="I53" i="5"/>
  <c r="H53" i="5"/>
  <c r="G53" i="5"/>
  <c r="F53" i="5"/>
  <c r="E53" i="5"/>
  <c r="AT52" i="5"/>
  <c r="AS52" i="5"/>
  <c r="AR52" i="5"/>
  <c r="AQ52" i="5"/>
  <c r="AP52" i="5"/>
  <c r="AO52" i="5"/>
  <c r="AN52" i="5"/>
  <c r="AM52" i="5"/>
  <c r="AL52" i="5"/>
  <c r="AK52" i="5"/>
  <c r="AJ52" i="5"/>
  <c r="AI52" i="5"/>
  <c r="AH52" i="5"/>
  <c r="AG52" i="5"/>
  <c r="AF52" i="5"/>
  <c r="AE52" i="5"/>
  <c r="AD52" i="5"/>
  <c r="AC52" i="5"/>
  <c r="AB52" i="5"/>
  <c r="AA52" i="5"/>
  <c r="Z52" i="5"/>
  <c r="Y52" i="5"/>
  <c r="X52" i="5"/>
  <c r="W52" i="5"/>
  <c r="V52" i="5"/>
  <c r="U52" i="5"/>
  <c r="T52" i="5"/>
  <c r="S52" i="5"/>
  <c r="Q52" i="5"/>
  <c r="P52" i="5"/>
  <c r="O52" i="5"/>
  <c r="N52" i="5"/>
  <c r="M52" i="5"/>
  <c r="L52" i="5"/>
  <c r="K52" i="5"/>
  <c r="J52" i="5"/>
  <c r="I52" i="5"/>
  <c r="H52" i="5"/>
  <c r="G52" i="5"/>
  <c r="F52" i="5"/>
  <c r="E52"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Q51" i="5"/>
  <c r="P51" i="5"/>
  <c r="O51" i="5"/>
  <c r="N51" i="5"/>
  <c r="M51" i="5"/>
  <c r="L51" i="5"/>
  <c r="K51" i="5"/>
  <c r="J51" i="5"/>
  <c r="I51" i="5"/>
  <c r="H51" i="5"/>
  <c r="G51" i="5"/>
  <c r="F51" i="5"/>
  <c r="E51"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Q50" i="5"/>
  <c r="P50" i="5"/>
  <c r="O50" i="5"/>
  <c r="N50" i="5"/>
  <c r="M50" i="5"/>
  <c r="L50" i="5"/>
  <c r="K50" i="5"/>
  <c r="J50" i="5"/>
  <c r="I50" i="5"/>
  <c r="H50" i="5"/>
  <c r="G50" i="5"/>
  <c r="F50" i="5"/>
  <c r="E50"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Q49" i="5"/>
  <c r="P49" i="5"/>
  <c r="O49" i="5"/>
  <c r="N49" i="5"/>
  <c r="M49" i="5"/>
  <c r="L49" i="5"/>
  <c r="K49" i="5"/>
  <c r="J49" i="5"/>
  <c r="I49" i="5"/>
  <c r="H49" i="5"/>
  <c r="G49" i="5"/>
  <c r="F49" i="5"/>
  <c r="E49"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Q47" i="5"/>
  <c r="P47" i="5"/>
  <c r="O47" i="5"/>
  <c r="N47" i="5"/>
  <c r="M47" i="5"/>
  <c r="L47" i="5"/>
  <c r="K47" i="5"/>
  <c r="J47" i="5"/>
  <c r="I47" i="5"/>
  <c r="H47" i="5"/>
  <c r="G47" i="5"/>
  <c r="F47" i="5"/>
  <c r="E47"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Q45" i="5"/>
  <c r="P45" i="5"/>
  <c r="O45" i="5"/>
  <c r="N45" i="5"/>
  <c r="M45" i="5"/>
  <c r="L45" i="5"/>
  <c r="K45" i="5"/>
  <c r="J45" i="5"/>
  <c r="I45" i="5"/>
  <c r="H45" i="5"/>
  <c r="G45" i="5"/>
  <c r="F45" i="5"/>
  <c r="E45"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Q41" i="5"/>
  <c r="P41" i="5"/>
  <c r="O41" i="5"/>
  <c r="N41" i="5"/>
  <c r="M41" i="5"/>
  <c r="L41" i="5"/>
  <c r="K41" i="5"/>
  <c r="J41" i="5"/>
  <c r="I41" i="5"/>
  <c r="H41" i="5"/>
  <c r="G41" i="5"/>
  <c r="F41" i="5"/>
  <c r="E41" i="5"/>
  <c r="E43" i="5" s="1"/>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Q39" i="5"/>
  <c r="P39" i="5"/>
  <c r="O39" i="5"/>
  <c r="N39" i="5"/>
  <c r="M39" i="5"/>
  <c r="L39" i="5"/>
  <c r="K39" i="5"/>
  <c r="J39" i="5"/>
  <c r="I39" i="5"/>
  <c r="H39" i="5"/>
  <c r="G39" i="5"/>
  <c r="F39" i="5"/>
  <c r="E39"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Q37" i="5"/>
  <c r="P37" i="5"/>
  <c r="O37" i="5"/>
  <c r="N37" i="5"/>
  <c r="M37" i="5"/>
  <c r="L37" i="5"/>
  <c r="K37" i="5"/>
  <c r="J37" i="5"/>
  <c r="I37" i="5"/>
  <c r="H37" i="5"/>
  <c r="G37" i="5"/>
  <c r="F37" i="5"/>
  <c r="E37"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Q58" i="5"/>
  <c r="P58" i="5"/>
  <c r="O58" i="5"/>
  <c r="N58" i="5"/>
  <c r="M58" i="5"/>
  <c r="L58" i="5"/>
  <c r="K58" i="5"/>
  <c r="J58" i="5"/>
  <c r="I58" i="5"/>
  <c r="H58" i="5"/>
  <c r="G58" i="5"/>
  <c r="F58" i="5"/>
  <c r="E58"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Q57" i="5"/>
  <c r="P57" i="5"/>
  <c r="O57" i="5"/>
  <c r="N57" i="5"/>
  <c r="M57" i="5"/>
  <c r="L57" i="5"/>
  <c r="K57" i="5"/>
  <c r="J57" i="5"/>
  <c r="I57" i="5"/>
  <c r="H57" i="5"/>
  <c r="G57" i="5"/>
  <c r="F57" i="5"/>
  <c r="E57"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Q56" i="5"/>
  <c r="P56" i="5"/>
  <c r="O56" i="5"/>
  <c r="N56" i="5"/>
  <c r="M56" i="5"/>
  <c r="L56" i="5"/>
  <c r="K56" i="5"/>
  <c r="J56" i="5"/>
  <c r="I56" i="5"/>
  <c r="H56" i="5"/>
  <c r="G56" i="5"/>
  <c r="F56" i="5"/>
  <c r="E56" i="5"/>
  <c r="D53" i="5"/>
  <c r="D52" i="5"/>
  <c r="D51" i="5"/>
  <c r="D50" i="5"/>
  <c r="D49" i="5"/>
  <c r="D47" i="5"/>
  <c r="D45" i="5"/>
  <c r="Q16" i="5"/>
  <c r="P16" i="5"/>
  <c r="O16" i="5"/>
  <c r="N16" i="5"/>
  <c r="M16" i="5"/>
  <c r="L16" i="5"/>
  <c r="D41" i="5"/>
  <c r="D39" i="5"/>
  <c r="D37" i="5"/>
  <c r="K118" i="13"/>
  <c r="J118" i="13"/>
  <c r="I118" i="13"/>
  <c r="H118" i="13"/>
  <c r="G118" i="13"/>
  <c r="F118" i="13"/>
  <c r="E118" i="13"/>
  <c r="D118" i="13"/>
  <c r="C118" i="13"/>
  <c r="K117" i="13"/>
  <c r="J117" i="13"/>
  <c r="I117" i="13"/>
  <c r="H117" i="13"/>
  <c r="G117" i="13"/>
  <c r="F117" i="13"/>
  <c r="E117" i="13"/>
  <c r="D117" i="13"/>
  <c r="C117" i="13"/>
  <c r="K116" i="13"/>
  <c r="J116" i="13"/>
  <c r="I116" i="13"/>
  <c r="H116" i="13"/>
  <c r="G116" i="13"/>
  <c r="F116" i="13"/>
  <c r="E116" i="13"/>
  <c r="D116" i="13"/>
  <c r="C116" i="13"/>
  <c r="K114" i="13"/>
  <c r="J114" i="13"/>
  <c r="I114" i="13"/>
  <c r="H114" i="13"/>
  <c r="G114" i="13"/>
  <c r="F114" i="13"/>
  <c r="E114" i="13"/>
  <c r="D114" i="13"/>
  <c r="C114" i="13"/>
  <c r="K112" i="13"/>
  <c r="J112" i="13"/>
  <c r="I112" i="13"/>
  <c r="H112" i="13"/>
  <c r="G112" i="13"/>
  <c r="F112" i="13"/>
  <c r="E112" i="13"/>
  <c r="D112" i="13"/>
  <c r="C112" i="13"/>
  <c r="K111" i="13"/>
  <c r="J111" i="13"/>
  <c r="I111" i="13"/>
  <c r="H111" i="13"/>
  <c r="G111" i="13"/>
  <c r="F111" i="13"/>
  <c r="E111" i="13"/>
  <c r="D111" i="13"/>
  <c r="C111" i="13"/>
  <c r="K110" i="13"/>
  <c r="J110" i="13"/>
  <c r="I110" i="13"/>
  <c r="H110" i="13"/>
  <c r="G110" i="13"/>
  <c r="F110" i="13"/>
  <c r="E110" i="13"/>
  <c r="D110" i="13"/>
  <c r="C110" i="13"/>
  <c r="K109" i="13"/>
  <c r="J109" i="13"/>
  <c r="I109" i="13"/>
  <c r="H109" i="13"/>
  <c r="G109" i="13"/>
  <c r="F109" i="13"/>
  <c r="E109" i="13"/>
  <c r="D109" i="13"/>
  <c r="C109" i="13"/>
  <c r="K108" i="13"/>
  <c r="J108" i="13"/>
  <c r="I108" i="13"/>
  <c r="H108" i="13"/>
  <c r="G108" i="13"/>
  <c r="F108" i="13"/>
  <c r="E108" i="13"/>
  <c r="D108" i="13"/>
  <c r="C108" i="13"/>
  <c r="K107" i="13"/>
  <c r="J107" i="13"/>
  <c r="I107" i="13"/>
  <c r="H107" i="13"/>
  <c r="G107" i="13"/>
  <c r="F107" i="13"/>
  <c r="E107" i="13"/>
  <c r="D107" i="13"/>
  <c r="C107" i="13"/>
  <c r="K106" i="13"/>
  <c r="J106" i="13"/>
  <c r="I106" i="13"/>
  <c r="H106" i="13"/>
  <c r="G106" i="13"/>
  <c r="F106" i="13"/>
  <c r="E106" i="13"/>
  <c r="D106" i="13"/>
  <c r="C106" i="13"/>
  <c r="K105" i="13"/>
  <c r="J105" i="13"/>
  <c r="I105" i="13"/>
  <c r="H105" i="13"/>
  <c r="G105" i="13"/>
  <c r="F105" i="13"/>
  <c r="E105" i="13"/>
  <c r="D105" i="13"/>
  <c r="C105" i="13"/>
  <c r="K102" i="13"/>
  <c r="J102" i="13"/>
  <c r="I102" i="13"/>
  <c r="H102" i="13"/>
  <c r="G102" i="13"/>
  <c r="F102" i="13"/>
  <c r="E102" i="13"/>
  <c r="D102" i="13"/>
  <c r="C102" i="13"/>
  <c r="K101" i="13"/>
  <c r="J101" i="13"/>
  <c r="I101" i="13"/>
  <c r="H101" i="13"/>
  <c r="G101" i="13"/>
  <c r="F101" i="13"/>
  <c r="E101" i="13"/>
  <c r="D101" i="13"/>
  <c r="C101" i="13"/>
  <c r="K100" i="13"/>
  <c r="J100" i="13"/>
  <c r="I100" i="13"/>
  <c r="H100" i="13"/>
  <c r="G100" i="13"/>
  <c r="F100" i="13"/>
  <c r="E100" i="13"/>
  <c r="D100" i="13"/>
  <c r="C100" i="13"/>
  <c r="K99" i="13"/>
  <c r="J99" i="13"/>
  <c r="I99" i="13"/>
  <c r="H99" i="13"/>
  <c r="G99" i="13"/>
  <c r="F99" i="13"/>
  <c r="E99" i="13"/>
  <c r="D99" i="13"/>
  <c r="C99" i="13"/>
  <c r="K98" i="13"/>
  <c r="J98" i="13"/>
  <c r="I98" i="13"/>
  <c r="H98" i="13"/>
  <c r="G98" i="13"/>
  <c r="F98" i="13"/>
  <c r="E98" i="13"/>
  <c r="D98" i="13"/>
  <c r="C98" i="13"/>
  <c r="K97" i="13"/>
  <c r="J97" i="13"/>
  <c r="I97" i="13"/>
  <c r="H97" i="13"/>
  <c r="G97" i="13"/>
  <c r="F97" i="13"/>
  <c r="E97" i="13"/>
  <c r="D97" i="13"/>
  <c r="C97" i="13"/>
  <c r="K96" i="13"/>
  <c r="J96" i="13"/>
  <c r="I96" i="13"/>
  <c r="H96" i="13"/>
  <c r="G96" i="13"/>
  <c r="F96" i="13"/>
  <c r="E96" i="13"/>
  <c r="D96" i="13"/>
  <c r="C96" i="13"/>
  <c r="K95" i="13"/>
  <c r="J95" i="13"/>
  <c r="I95" i="13"/>
  <c r="H95" i="13"/>
  <c r="G95" i="13"/>
  <c r="F95" i="13"/>
  <c r="E95" i="13"/>
  <c r="D95" i="13"/>
  <c r="C95" i="13"/>
  <c r="K92" i="13"/>
  <c r="J92" i="13"/>
  <c r="I92" i="13"/>
  <c r="H92" i="13"/>
  <c r="G92" i="13"/>
  <c r="F92" i="13"/>
  <c r="E92" i="13"/>
  <c r="D92" i="13"/>
  <c r="C92" i="13"/>
  <c r="K91" i="13"/>
  <c r="J91" i="13"/>
  <c r="I91" i="13"/>
  <c r="H91" i="13"/>
  <c r="G91" i="13"/>
  <c r="F91" i="13"/>
  <c r="E91" i="13"/>
  <c r="D91" i="13"/>
  <c r="C91" i="13"/>
  <c r="K90" i="13"/>
  <c r="J90" i="13"/>
  <c r="I90" i="13"/>
  <c r="H90" i="13"/>
  <c r="G90" i="13"/>
  <c r="F90" i="13"/>
  <c r="E90" i="13"/>
  <c r="D90" i="13"/>
  <c r="C90" i="13"/>
  <c r="K89" i="13"/>
  <c r="J89" i="13"/>
  <c r="I89" i="13"/>
  <c r="H89" i="13"/>
  <c r="G89" i="13"/>
  <c r="F89" i="13"/>
  <c r="E89" i="13"/>
  <c r="D89" i="13"/>
  <c r="C89" i="13"/>
  <c r="K88" i="13"/>
  <c r="J88" i="13"/>
  <c r="I88" i="13"/>
  <c r="H88" i="13"/>
  <c r="G88" i="13"/>
  <c r="F88" i="13"/>
  <c r="E88" i="13"/>
  <c r="D88" i="13"/>
  <c r="C88" i="13"/>
  <c r="K87" i="13"/>
  <c r="J87" i="13"/>
  <c r="I87" i="13"/>
  <c r="H87" i="13"/>
  <c r="G87" i="13"/>
  <c r="F87" i="13"/>
  <c r="E87" i="13"/>
  <c r="D87" i="13"/>
  <c r="C87" i="13"/>
  <c r="K86" i="13"/>
  <c r="J86" i="13"/>
  <c r="I86" i="13"/>
  <c r="H86" i="13"/>
  <c r="G86" i="13"/>
  <c r="F86" i="13"/>
  <c r="E86" i="13"/>
  <c r="D86" i="13"/>
  <c r="C86" i="13"/>
  <c r="K85" i="13"/>
  <c r="J85" i="13"/>
  <c r="I85" i="13"/>
  <c r="H85" i="13"/>
  <c r="G85" i="13"/>
  <c r="F85" i="13"/>
  <c r="E85" i="13"/>
  <c r="D85" i="13"/>
  <c r="C85" i="13"/>
  <c r="K84" i="13"/>
  <c r="J84" i="13"/>
  <c r="I84" i="13"/>
  <c r="H84" i="13"/>
  <c r="G84" i="13"/>
  <c r="F84" i="13"/>
  <c r="E84" i="13"/>
  <c r="D84" i="13"/>
  <c r="C84" i="13"/>
  <c r="K82" i="13"/>
  <c r="J82" i="13"/>
  <c r="I82" i="13"/>
  <c r="H82" i="13"/>
  <c r="G82" i="13"/>
  <c r="F82" i="13"/>
  <c r="E82" i="13"/>
  <c r="D82" i="13"/>
  <c r="C82" i="13"/>
  <c r="K81" i="13"/>
  <c r="J81" i="13"/>
  <c r="I81" i="13"/>
  <c r="H81" i="13"/>
  <c r="G81" i="13"/>
  <c r="F81" i="13"/>
  <c r="E81" i="13"/>
  <c r="D81" i="13"/>
  <c r="C81" i="13"/>
  <c r="K80" i="13"/>
  <c r="J80" i="13"/>
  <c r="I80" i="13"/>
  <c r="H80" i="13"/>
  <c r="G80" i="13"/>
  <c r="F80" i="13"/>
  <c r="E80" i="13"/>
  <c r="D80" i="13"/>
  <c r="C80" i="13"/>
  <c r="K79" i="13"/>
  <c r="J79" i="13"/>
  <c r="I79" i="13"/>
  <c r="H79" i="13"/>
  <c r="G79" i="13"/>
  <c r="F79" i="13"/>
  <c r="E79" i="13"/>
  <c r="D79" i="13"/>
  <c r="C79" i="13"/>
  <c r="K78" i="13"/>
  <c r="J78" i="13"/>
  <c r="I78" i="13"/>
  <c r="H78" i="13"/>
  <c r="G78" i="13"/>
  <c r="F78" i="13"/>
  <c r="E78" i="13"/>
  <c r="D78" i="13"/>
  <c r="C78" i="13"/>
  <c r="K77" i="13"/>
  <c r="J77" i="13"/>
  <c r="I77" i="13"/>
  <c r="H77" i="13"/>
  <c r="G77" i="13"/>
  <c r="F77" i="13"/>
  <c r="E77" i="13"/>
  <c r="D77" i="13"/>
  <c r="C77" i="13"/>
  <c r="K76" i="13"/>
  <c r="J76" i="13"/>
  <c r="I76" i="13"/>
  <c r="H76" i="13"/>
  <c r="G76" i="13"/>
  <c r="F76" i="13"/>
  <c r="E76" i="13"/>
  <c r="D76" i="13"/>
  <c r="C76" i="13"/>
  <c r="K75" i="13"/>
  <c r="J75" i="13"/>
  <c r="I75" i="13"/>
  <c r="H75" i="13"/>
  <c r="G75" i="13"/>
  <c r="F75" i="13"/>
  <c r="E75" i="13"/>
  <c r="D75" i="13"/>
  <c r="C75" i="13"/>
  <c r="K74" i="13"/>
  <c r="J74" i="13"/>
  <c r="I74" i="13"/>
  <c r="H74" i="13"/>
  <c r="G74" i="13"/>
  <c r="F74" i="13"/>
  <c r="E74" i="13"/>
  <c r="D74" i="13"/>
  <c r="C74" i="13"/>
  <c r="K73" i="13"/>
  <c r="J73" i="13"/>
  <c r="I73" i="13"/>
  <c r="H73" i="13"/>
  <c r="G73" i="13"/>
  <c r="F73" i="13"/>
  <c r="E73" i="13"/>
  <c r="D73" i="13"/>
  <c r="C73" i="13"/>
  <c r="K72" i="13"/>
  <c r="J72" i="13"/>
  <c r="I72" i="13"/>
  <c r="H72" i="13"/>
  <c r="G72" i="13"/>
  <c r="F72" i="13"/>
  <c r="E72" i="13"/>
  <c r="D72" i="13"/>
  <c r="C72" i="13"/>
  <c r="K71" i="13"/>
  <c r="J71" i="13"/>
  <c r="I71" i="13"/>
  <c r="H71" i="13"/>
  <c r="G71" i="13"/>
  <c r="F71" i="13"/>
  <c r="E71" i="13"/>
  <c r="D71" i="13"/>
  <c r="C71" i="13"/>
  <c r="K70" i="13"/>
  <c r="J70" i="13"/>
  <c r="I70" i="13"/>
  <c r="H70" i="13"/>
  <c r="G70" i="13"/>
  <c r="F70" i="13"/>
  <c r="E70" i="13"/>
  <c r="D70" i="13"/>
  <c r="C70" i="13"/>
  <c r="K69" i="13"/>
  <c r="J69" i="13"/>
  <c r="I69" i="13"/>
  <c r="H69" i="13"/>
  <c r="G69" i="13"/>
  <c r="F69" i="13"/>
  <c r="E69" i="13"/>
  <c r="D69" i="13"/>
  <c r="C69" i="13"/>
  <c r="J66" i="13"/>
  <c r="I66" i="13"/>
  <c r="H66" i="13"/>
  <c r="G66" i="13"/>
  <c r="F66" i="13"/>
  <c r="E66" i="13"/>
  <c r="D66" i="13"/>
  <c r="C66" i="13"/>
  <c r="K66" i="13"/>
  <c r="K112" i="12"/>
  <c r="J112" i="12"/>
  <c r="I112" i="12"/>
  <c r="H112" i="12"/>
  <c r="G112" i="12"/>
  <c r="F112" i="12"/>
  <c r="E112" i="12"/>
  <c r="D112" i="12"/>
  <c r="C112" i="12"/>
  <c r="K111" i="12"/>
  <c r="J111" i="12"/>
  <c r="I111" i="12"/>
  <c r="H111" i="12"/>
  <c r="G111" i="12"/>
  <c r="F111" i="12"/>
  <c r="E111" i="12"/>
  <c r="D111" i="12"/>
  <c r="C111" i="12"/>
  <c r="K110" i="12"/>
  <c r="J110" i="12"/>
  <c r="I110" i="12"/>
  <c r="H110" i="12"/>
  <c r="G110" i="12"/>
  <c r="F110" i="12"/>
  <c r="E110" i="12"/>
  <c r="D110" i="12"/>
  <c r="C110" i="12"/>
  <c r="K109" i="12"/>
  <c r="J109" i="12"/>
  <c r="I109" i="12"/>
  <c r="H109" i="12"/>
  <c r="G109" i="12"/>
  <c r="F109" i="12"/>
  <c r="E109" i="12"/>
  <c r="D109" i="12"/>
  <c r="C109" i="12"/>
  <c r="K108" i="12"/>
  <c r="J108" i="12"/>
  <c r="I108" i="12"/>
  <c r="H108" i="12"/>
  <c r="G108" i="12"/>
  <c r="F108" i="12"/>
  <c r="E108" i="12"/>
  <c r="D108" i="12"/>
  <c r="C108" i="12"/>
  <c r="K107" i="12"/>
  <c r="J107" i="12"/>
  <c r="I107" i="12"/>
  <c r="H107" i="12"/>
  <c r="G107" i="12"/>
  <c r="F107" i="12"/>
  <c r="E107" i="12"/>
  <c r="D107" i="12"/>
  <c r="C107" i="12"/>
  <c r="K106" i="12"/>
  <c r="J106" i="12"/>
  <c r="I106" i="12"/>
  <c r="H106" i="12"/>
  <c r="G106" i="12"/>
  <c r="F106" i="12"/>
  <c r="E106" i="12"/>
  <c r="D106" i="12"/>
  <c r="C106" i="12"/>
  <c r="K105" i="12"/>
  <c r="J105" i="12"/>
  <c r="I105" i="12"/>
  <c r="H105" i="12"/>
  <c r="G105" i="12"/>
  <c r="F105" i="12"/>
  <c r="E105" i="12"/>
  <c r="D105" i="12"/>
  <c r="C105" i="12"/>
  <c r="K102" i="12"/>
  <c r="J102" i="12"/>
  <c r="I102" i="12"/>
  <c r="H102" i="12"/>
  <c r="G102" i="12"/>
  <c r="F102" i="12"/>
  <c r="E102" i="12"/>
  <c r="D102" i="12"/>
  <c r="C102" i="12"/>
  <c r="K101" i="12"/>
  <c r="J101" i="12"/>
  <c r="I101" i="12"/>
  <c r="H101" i="12"/>
  <c r="G101" i="12"/>
  <c r="F101" i="12"/>
  <c r="E101" i="12"/>
  <c r="D101" i="12"/>
  <c r="C101" i="12"/>
  <c r="K100" i="12"/>
  <c r="J100" i="12"/>
  <c r="I100" i="12"/>
  <c r="H100" i="12"/>
  <c r="G100" i="12"/>
  <c r="F100" i="12"/>
  <c r="E100" i="12"/>
  <c r="D100" i="12"/>
  <c r="C100" i="12"/>
  <c r="K99" i="12"/>
  <c r="J99" i="12"/>
  <c r="I99" i="12"/>
  <c r="H99" i="12"/>
  <c r="G99" i="12"/>
  <c r="F99" i="12"/>
  <c r="E99" i="12"/>
  <c r="D99" i="12"/>
  <c r="C99" i="12"/>
  <c r="K98" i="12"/>
  <c r="J98" i="12"/>
  <c r="I98" i="12"/>
  <c r="H98" i="12"/>
  <c r="G98" i="12"/>
  <c r="F98" i="12"/>
  <c r="E98" i="12"/>
  <c r="D98" i="12"/>
  <c r="C98" i="12"/>
  <c r="K97" i="12"/>
  <c r="J97" i="12"/>
  <c r="I97" i="12"/>
  <c r="H97" i="12"/>
  <c r="G97" i="12"/>
  <c r="F97" i="12"/>
  <c r="E97" i="12"/>
  <c r="D97" i="12"/>
  <c r="C97" i="12"/>
  <c r="K96" i="12"/>
  <c r="J96" i="12"/>
  <c r="I96" i="12"/>
  <c r="H96" i="12"/>
  <c r="G96" i="12"/>
  <c r="F96" i="12"/>
  <c r="E96" i="12"/>
  <c r="D96" i="12"/>
  <c r="C96" i="12"/>
  <c r="K95" i="12"/>
  <c r="J95" i="12"/>
  <c r="I95" i="12"/>
  <c r="H95" i="12"/>
  <c r="G95" i="12"/>
  <c r="F95" i="12"/>
  <c r="E95" i="12"/>
  <c r="D95" i="12"/>
  <c r="C95" i="12"/>
  <c r="K92" i="12"/>
  <c r="J92" i="12"/>
  <c r="K91" i="12"/>
  <c r="J91" i="12"/>
  <c r="I91" i="12"/>
  <c r="H91" i="12"/>
  <c r="G91" i="12"/>
  <c r="F91" i="12"/>
  <c r="E91" i="12"/>
  <c r="D91" i="12"/>
  <c r="C91" i="12"/>
  <c r="K90" i="12"/>
  <c r="J90" i="12"/>
  <c r="I90" i="12"/>
  <c r="H90" i="12"/>
  <c r="G90" i="12"/>
  <c r="F90" i="12"/>
  <c r="E90" i="12"/>
  <c r="D90" i="12"/>
  <c r="C90" i="12"/>
  <c r="K89" i="12"/>
  <c r="J89" i="12"/>
  <c r="I89" i="12"/>
  <c r="H89" i="12"/>
  <c r="G89" i="12"/>
  <c r="F89" i="12"/>
  <c r="E89" i="12"/>
  <c r="D89" i="12"/>
  <c r="C89" i="12"/>
  <c r="K88" i="12"/>
  <c r="J88" i="12"/>
  <c r="I88" i="12"/>
  <c r="H88" i="12"/>
  <c r="G88" i="12"/>
  <c r="F88" i="12"/>
  <c r="E88" i="12"/>
  <c r="D88" i="12"/>
  <c r="C88" i="12"/>
  <c r="K87" i="12"/>
  <c r="J87" i="12"/>
  <c r="I87" i="12"/>
  <c r="H87" i="12"/>
  <c r="G87" i="12"/>
  <c r="F87" i="12"/>
  <c r="E87" i="12"/>
  <c r="D87" i="12"/>
  <c r="C87" i="12"/>
  <c r="K86" i="12"/>
  <c r="J86" i="12"/>
  <c r="I86" i="12"/>
  <c r="H86" i="12"/>
  <c r="G86" i="12"/>
  <c r="F86" i="12"/>
  <c r="E86" i="12"/>
  <c r="D86" i="12"/>
  <c r="C86" i="12"/>
  <c r="K85" i="12"/>
  <c r="J85" i="12"/>
  <c r="I85" i="12"/>
  <c r="H85" i="12"/>
  <c r="G85" i="12"/>
  <c r="F85" i="12"/>
  <c r="E85" i="12"/>
  <c r="D85" i="12"/>
  <c r="C85" i="12"/>
  <c r="K84" i="12"/>
  <c r="J84" i="12"/>
  <c r="I84" i="12"/>
  <c r="H84" i="12"/>
  <c r="G84" i="12"/>
  <c r="F84" i="12"/>
  <c r="E84" i="12"/>
  <c r="D84" i="12"/>
  <c r="C84" i="12"/>
  <c r="K80" i="12"/>
  <c r="J80" i="12"/>
  <c r="I80" i="12"/>
  <c r="H80" i="12"/>
  <c r="G80" i="12"/>
  <c r="F80" i="12"/>
  <c r="E80" i="12"/>
  <c r="D80" i="12"/>
  <c r="C80" i="12"/>
  <c r="K79" i="12"/>
  <c r="J79" i="12"/>
  <c r="I79" i="12"/>
  <c r="H79" i="12"/>
  <c r="G79" i="12"/>
  <c r="F79" i="12"/>
  <c r="E79" i="12"/>
  <c r="D79" i="12"/>
  <c r="C79" i="12"/>
  <c r="K78" i="12"/>
  <c r="J78" i="12"/>
  <c r="I78" i="12"/>
  <c r="H78" i="12"/>
  <c r="G78" i="12"/>
  <c r="F78" i="12"/>
  <c r="E78" i="12"/>
  <c r="D78" i="12"/>
  <c r="C78" i="12"/>
  <c r="K77" i="12"/>
  <c r="J77" i="12"/>
  <c r="I77" i="12"/>
  <c r="H77" i="12"/>
  <c r="G77" i="12"/>
  <c r="F77" i="12"/>
  <c r="E77" i="12"/>
  <c r="D77" i="12"/>
  <c r="C77" i="12"/>
  <c r="K76" i="12"/>
  <c r="J76" i="12"/>
  <c r="I76" i="12"/>
  <c r="H76" i="12"/>
  <c r="G76" i="12"/>
  <c r="F76" i="12"/>
  <c r="E76" i="12"/>
  <c r="D76" i="12"/>
  <c r="C76" i="12"/>
  <c r="K75" i="12"/>
  <c r="J75" i="12"/>
  <c r="I75" i="12"/>
  <c r="H75" i="12"/>
  <c r="G75" i="12"/>
  <c r="F75" i="12"/>
  <c r="E75" i="12"/>
  <c r="D75" i="12"/>
  <c r="C75" i="12"/>
  <c r="K74" i="12"/>
  <c r="J74" i="12"/>
  <c r="I74" i="12"/>
  <c r="H74" i="12"/>
  <c r="G74" i="12"/>
  <c r="F74" i="12"/>
  <c r="E74" i="12"/>
  <c r="D74" i="12"/>
  <c r="C74" i="12"/>
  <c r="K73" i="12"/>
  <c r="J73" i="12"/>
  <c r="I73" i="12"/>
  <c r="H73" i="12"/>
  <c r="G73" i="12"/>
  <c r="F73" i="12"/>
  <c r="E73" i="12"/>
  <c r="D73" i="12"/>
  <c r="C73" i="12"/>
  <c r="K70" i="12"/>
  <c r="J70" i="12"/>
  <c r="I70" i="12"/>
  <c r="H70" i="12"/>
  <c r="G70" i="12"/>
  <c r="F70" i="12"/>
  <c r="E70" i="12"/>
  <c r="D70" i="12"/>
  <c r="C70" i="12"/>
  <c r="K69" i="12"/>
  <c r="J69" i="12"/>
  <c r="I69" i="12"/>
  <c r="H69" i="12"/>
  <c r="G69" i="12"/>
  <c r="F69" i="12"/>
  <c r="E69" i="12"/>
  <c r="D69" i="12"/>
  <c r="C69" i="12"/>
  <c r="K68" i="12"/>
  <c r="J68" i="12"/>
  <c r="I68" i="12"/>
  <c r="H68" i="12"/>
  <c r="G68" i="12"/>
  <c r="F68" i="12"/>
  <c r="E68" i="12"/>
  <c r="D68" i="12"/>
  <c r="C68" i="12"/>
  <c r="K67" i="12"/>
  <c r="J67" i="12"/>
  <c r="I67" i="12"/>
  <c r="H67" i="12"/>
  <c r="G67" i="12"/>
  <c r="F67" i="12"/>
  <c r="E67" i="12"/>
  <c r="D67" i="12"/>
  <c r="C67" i="12"/>
  <c r="K66" i="12"/>
  <c r="J66" i="12"/>
  <c r="I66" i="12"/>
  <c r="H66" i="12"/>
  <c r="G66" i="12"/>
  <c r="F66" i="12"/>
  <c r="E66" i="12"/>
  <c r="D66" i="12"/>
  <c r="C66" i="12"/>
  <c r="K65" i="12"/>
  <c r="J65" i="12"/>
  <c r="I65" i="12"/>
  <c r="H65" i="12"/>
  <c r="G65" i="12"/>
  <c r="F65" i="12"/>
  <c r="E65" i="12"/>
  <c r="D65" i="12"/>
  <c r="C65" i="12"/>
  <c r="J64" i="12"/>
  <c r="I64" i="12"/>
  <c r="H64" i="12"/>
  <c r="G64" i="12"/>
  <c r="F64" i="12"/>
  <c r="E64" i="12"/>
  <c r="D64" i="12"/>
  <c r="C64" i="12"/>
  <c r="K64" i="12"/>
  <c r="C38" i="12" l="1"/>
  <c r="C92" i="12" s="1"/>
  <c r="D38" i="12"/>
  <c r="D92" i="12" s="1"/>
  <c r="E38" i="12"/>
  <c r="E92" i="12" s="1"/>
  <c r="F38" i="12"/>
  <c r="F92" i="12" s="1"/>
  <c r="G38" i="12"/>
  <c r="G92" i="12" s="1"/>
  <c r="H38" i="12"/>
  <c r="H92" i="12" s="1"/>
  <c r="I38" i="12"/>
  <c r="I92" i="12" s="1"/>
  <c r="F14" i="11"/>
  <c r="G14" i="11"/>
  <c r="H14" i="11"/>
  <c r="L7" i="11"/>
  <c r="M7" i="11" s="1"/>
  <c r="N7" i="11" s="1"/>
  <c r="O7" i="11" s="1"/>
  <c r="P7" i="11" s="1"/>
  <c r="Q7" i="11" s="1"/>
  <c r="L7" i="2" l="1"/>
  <c r="M7" i="2" s="1"/>
  <c r="N7" i="2" s="1"/>
  <c r="O7" i="2" s="1"/>
  <c r="P7" i="2" s="1"/>
  <c r="Q7" i="2" s="1"/>
  <c r="L7" i="4"/>
  <c r="M7" i="4" s="1"/>
  <c r="N7" i="4" s="1"/>
  <c r="O7" i="4" s="1"/>
  <c r="P7" i="4" s="1"/>
  <c r="Q7" i="4" s="1"/>
  <c r="AT43" i="5"/>
  <c r="AT16" i="5" s="1"/>
  <c r="AS43" i="5"/>
  <c r="AS16" i="5" s="1"/>
  <c r="AR43" i="5"/>
  <c r="AR16" i="5" s="1"/>
  <c r="AQ43" i="5"/>
  <c r="AQ16" i="5" s="1"/>
  <c r="AP43" i="5"/>
  <c r="AP16" i="5" s="1"/>
  <c r="AO43" i="5"/>
  <c r="AO16" i="5" s="1"/>
  <c r="AK43" i="5"/>
  <c r="AK16" i="5" s="1"/>
  <c r="K43" i="5"/>
  <c r="K16" i="5" s="1"/>
  <c r="J43" i="5"/>
  <c r="J16" i="5" s="1"/>
  <c r="H43" i="5"/>
  <c r="H16" i="5" s="1"/>
  <c r="G43" i="5"/>
  <c r="G16" i="5" s="1"/>
  <c r="F43" i="5"/>
  <c r="F16" i="5" s="1"/>
  <c r="D11" i="5"/>
  <c r="D14" i="5"/>
  <c r="D22" i="5"/>
  <c r="S43" i="5"/>
  <c r="S16" i="5" s="1"/>
  <c r="T43" i="5"/>
  <c r="T16" i="5" s="1"/>
  <c r="U43" i="5"/>
  <c r="U16" i="5" s="1"/>
  <c r="V43" i="5"/>
  <c r="V16" i="5" s="1"/>
  <c r="W43" i="5"/>
  <c r="W16" i="5" s="1"/>
  <c r="X43" i="5"/>
  <c r="X16" i="5" s="1"/>
  <c r="Y43" i="5"/>
  <c r="Y16" i="5" s="1"/>
  <c r="Z43" i="5"/>
  <c r="Z16" i="5" s="1"/>
  <c r="AA43" i="5"/>
  <c r="AA16" i="5" s="1"/>
  <c r="AB43" i="5"/>
  <c r="AB16" i="5" s="1"/>
  <c r="AC43" i="5"/>
  <c r="AC16" i="5" s="1"/>
  <c r="AD43" i="5"/>
  <c r="AD16" i="5" s="1"/>
  <c r="AE43" i="5"/>
  <c r="AE16" i="5" s="1"/>
  <c r="AF43" i="5"/>
  <c r="AF16" i="5" s="1"/>
  <c r="AG43" i="5"/>
  <c r="AG16" i="5" s="1"/>
  <c r="AH43" i="5"/>
  <c r="AH16" i="5" s="1"/>
  <c r="AI8" i="8"/>
  <c r="AI43" i="5" s="1"/>
  <c r="AI16" i="5" s="1"/>
  <c r="AJ8" i="8"/>
  <c r="AJ43" i="5" s="1"/>
  <c r="AJ16" i="5" s="1"/>
  <c r="AL8" i="8"/>
  <c r="AL43" i="5" s="1"/>
  <c r="AL16" i="5" s="1"/>
  <c r="AM8" i="8"/>
  <c r="AM43" i="5" s="1"/>
  <c r="AM16" i="5" s="1"/>
  <c r="AN8" i="8"/>
  <c r="AN43" i="5" s="1"/>
  <c r="AN16" i="5" s="1"/>
  <c r="I9" i="8"/>
  <c r="I10" i="8"/>
  <c r="L7" i="5"/>
  <c r="M7" i="5" s="1"/>
  <c r="N7" i="5" s="1"/>
  <c r="O7" i="5" s="1"/>
  <c r="P7" i="5" s="1"/>
  <c r="Q7" i="5" s="1"/>
  <c r="L7" i="6"/>
  <c r="M7" i="6" s="1"/>
  <c r="N7" i="6" s="1"/>
  <c r="O7" i="6" s="1"/>
  <c r="P7" i="6" s="1"/>
  <c r="Q7" i="6" s="1"/>
  <c r="L7" i="1"/>
  <c r="M7" i="1" s="1"/>
  <c r="N7" i="1" s="1"/>
  <c r="O7" i="1" s="1"/>
  <c r="P7" i="1" s="1"/>
  <c r="Q7" i="1" s="1"/>
  <c r="I8" i="8" l="1"/>
  <c r="I43" i="5" s="1"/>
  <c r="I16" i="5" s="1"/>
  <c r="K43" i="2" l="1"/>
  <c r="K42" i="2"/>
  <c r="K39" i="2"/>
  <c r="K30" i="2"/>
  <c r="K34" i="2" l="1"/>
  <c r="K41" i="2"/>
  <c r="K45" i="2" s="1"/>
  <c r="K13" i="2"/>
  <c r="K10" i="2"/>
  <c r="K9" i="2" l="1"/>
  <c r="K12" i="2"/>
  <c r="K11" i="2" l="1"/>
  <c r="AT43" i="2"/>
  <c r="AT30" i="2"/>
  <c r="AT34" i="2" s="1"/>
  <c r="AT42" i="2"/>
  <c r="AT41" i="2" s="1"/>
  <c r="AT39" i="2"/>
  <c r="K14" i="2" l="1"/>
  <c r="AT45" i="2"/>
  <c r="F17" i="5" l="1"/>
  <c r="AS30" i="2" l="1"/>
  <c r="AS34" i="2" l="1"/>
  <c r="S17" i="5"/>
  <c r="AQ30" i="2"/>
  <c r="AQ34" i="2" l="1"/>
  <c r="J32" i="2"/>
  <c r="J31" i="2"/>
  <c r="J28" i="2"/>
  <c r="AO30" i="2"/>
  <c r="AN30" i="2"/>
  <c r="AM30" i="2"/>
  <c r="AM34" i="2" s="1"/>
  <c r="AO34" i="2" l="1"/>
  <c r="AN34" i="2"/>
  <c r="AP34" i="2"/>
  <c r="J30" i="2"/>
  <c r="J34" i="2" l="1"/>
  <c r="I22" i="5"/>
  <c r="H22" i="5"/>
  <c r="G22" i="5"/>
  <c r="F22" i="5"/>
  <c r="E22" i="5"/>
  <c r="AN22" i="5"/>
  <c r="AM22" i="5"/>
  <c r="AL22" i="5"/>
  <c r="AK22" i="5"/>
  <c r="AJ22" i="5"/>
  <c r="AI22" i="5"/>
  <c r="AH22" i="5"/>
  <c r="AG22" i="5"/>
  <c r="AF22" i="5"/>
  <c r="AE22" i="5"/>
  <c r="AD22" i="5"/>
  <c r="AC22" i="5"/>
  <c r="AB22" i="5"/>
  <c r="AA22" i="5"/>
  <c r="Z22" i="5"/>
  <c r="Y22" i="5"/>
  <c r="X22" i="5"/>
  <c r="W22" i="5"/>
  <c r="V22" i="5"/>
  <c r="U22" i="5"/>
  <c r="T22" i="5"/>
  <c r="S22" i="5"/>
  <c r="I11" i="5"/>
  <c r="H11" i="5"/>
  <c r="G11" i="5"/>
  <c r="F11" i="5"/>
  <c r="E11" i="5"/>
  <c r="AN11" i="5"/>
  <c r="AM11" i="5"/>
  <c r="AL11" i="5"/>
  <c r="AK11" i="5"/>
  <c r="AJ11" i="5"/>
  <c r="AI11" i="5"/>
  <c r="AH11" i="5"/>
  <c r="AG11" i="5"/>
  <c r="AF11" i="5"/>
  <c r="AE11" i="5"/>
  <c r="AD11" i="5"/>
  <c r="AC11" i="5"/>
  <c r="AB11" i="5"/>
  <c r="AA11" i="5"/>
  <c r="Z11" i="5"/>
  <c r="Y11" i="5"/>
  <c r="X11" i="5"/>
  <c r="W11" i="5"/>
  <c r="V11" i="5"/>
  <c r="U11" i="5"/>
  <c r="T11" i="5"/>
  <c r="S11" i="5"/>
  <c r="I14" i="5"/>
  <c r="H14" i="5"/>
  <c r="G14" i="5"/>
  <c r="F14" i="5"/>
  <c r="E14" i="5"/>
  <c r="AN14" i="5"/>
  <c r="AM14" i="5"/>
  <c r="AL14" i="5"/>
  <c r="AK14" i="5"/>
  <c r="AJ14" i="5"/>
  <c r="AI14" i="5"/>
  <c r="AH14" i="5"/>
  <c r="AG14" i="5"/>
  <c r="AF14" i="5"/>
  <c r="AE14" i="5"/>
  <c r="AD14" i="5"/>
  <c r="AC14" i="5"/>
  <c r="AB14" i="5"/>
  <c r="AA14" i="5"/>
  <c r="Z14" i="5"/>
  <c r="Y14" i="5"/>
  <c r="X14" i="5"/>
  <c r="W14" i="5"/>
  <c r="V14" i="5"/>
  <c r="U14" i="5"/>
  <c r="T14" i="5"/>
  <c r="S14" i="5"/>
  <c r="H17" i="5"/>
  <c r="G17" i="5"/>
  <c r="AM17" i="5" l="1"/>
  <c r="AI17" i="5"/>
  <c r="AH17" i="5"/>
  <c r="AG17" i="5"/>
  <c r="AF17" i="5"/>
  <c r="AE17" i="5"/>
  <c r="AD17" i="5"/>
  <c r="AC17" i="5"/>
  <c r="AB17" i="5"/>
  <c r="AA17" i="5"/>
  <c r="Z17" i="5"/>
  <c r="Y17" i="5"/>
  <c r="X17" i="5"/>
  <c r="W17" i="5"/>
  <c r="V17" i="5"/>
  <c r="U17" i="5"/>
  <c r="T17" i="5"/>
  <c r="AL17" i="5" l="1"/>
  <c r="AK17" i="5"/>
  <c r="AN17" i="5"/>
  <c r="AJ17" i="5" l="1"/>
  <c r="I17" i="5"/>
  <c r="E16" i="5"/>
  <c r="E17" i="5"/>
</calcChain>
</file>

<file path=xl/sharedStrings.xml><?xml version="1.0" encoding="utf-8"?>
<sst xmlns="http://schemas.openxmlformats.org/spreadsheetml/2006/main" count="1000" uniqueCount="270">
  <si>
    <t>1Q18</t>
  </si>
  <si>
    <t>2Q18</t>
  </si>
  <si>
    <t>3Q18</t>
  </si>
  <si>
    <t>4Q18</t>
  </si>
  <si>
    <t>1Q19</t>
  </si>
  <si>
    <t>2Q19</t>
  </si>
  <si>
    <t>3Q19</t>
  </si>
  <si>
    <t>4Q19</t>
  </si>
  <si>
    <t>1Q20</t>
  </si>
  <si>
    <t>2Q20</t>
  </si>
  <si>
    <t>3Q20</t>
  </si>
  <si>
    <t>4Q20</t>
  </si>
  <si>
    <t>1Q21</t>
  </si>
  <si>
    <t>2Q21</t>
  </si>
  <si>
    <t>3Q21</t>
  </si>
  <si>
    <t>4Q21</t>
  </si>
  <si>
    <t>1Q22</t>
  </si>
  <si>
    <t>2Q22</t>
  </si>
  <si>
    <t>3Q22</t>
  </si>
  <si>
    <t>4Q22</t>
  </si>
  <si>
    <t>1Q23</t>
  </si>
  <si>
    <t>2Q23</t>
  </si>
  <si>
    <t>$m</t>
  </si>
  <si>
    <t>AEDm</t>
  </si>
  <si>
    <t>EBIT</t>
  </si>
  <si>
    <t>m liters</t>
  </si>
  <si>
    <t>Retail total</t>
  </si>
  <si>
    <t>Dubai</t>
  </si>
  <si>
    <t>KSA</t>
  </si>
  <si>
    <t>Commercial</t>
  </si>
  <si>
    <t>Corporate</t>
  </si>
  <si>
    <t>Aviation</t>
  </si>
  <si>
    <t>Number of stations, eop</t>
  </si>
  <si>
    <t>Number of service stations - UAE, eop</t>
  </si>
  <si>
    <t>Total number of service stations, eop</t>
  </si>
  <si>
    <t>Number of convenience stores, eop</t>
  </si>
  <si>
    <t>Number of non-fuel transactions, m</t>
  </si>
  <si>
    <t>Average basket size, $</t>
  </si>
  <si>
    <t>Average gross basket size, $</t>
  </si>
  <si>
    <t>Revenues</t>
  </si>
  <si>
    <t>Gross profit</t>
  </si>
  <si>
    <t>Gross margin, %</t>
  </si>
  <si>
    <t>EBITDA</t>
  </si>
  <si>
    <t>EBITDA margin, %</t>
  </si>
  <si>
    <t>Underlying EBITDA margin, %</t>
  </si>
  <si>
    <t>Net profit</t>
  </si>
  <si>
    <t>Net margin, %</t>
  </si>
  <si>
    <t>Inventory movements</t>
  </si>
  <si>
    <t>Retail inventory movements</t>
  </si>
  <si>
    <t>Commercial inventory movements</t>
  </si>
  <si>
    <t>Retail segment Revenues</t>
  </si>
  <si>
    <t>Fuel retail revenues</t>
  </si>
  <si>
    <t>Commercial segment revenues</t>
  </si>
  <si>
    <t xml:space="preserve">  Corporate revenues</t>
  </si>
  <si>
    <t xml:space="preserve">  Aviation revenues</t>
  </si>
  <si>
    <t>Total revenues</t>
  </si>
  <si>
    <t>Retail segment EBITDA</t>
  </si>
  <si>
    <t>Commercial segment EBITDA</t>
  </si>
  <si>
    <t>Corporate EBITDA</t>
  </si>
  <si>
    <t>Aviation EBITDA</t>
  </si>
  <si>
    <t>Unallocated</t>
  </si>
  <si>
    <t>Total EBITDA</t>
  </si>
  <si>
    <t>Retail segment EBITDA margin, %</t>
  </si>
  <si>
    <t>Commercial segment EBITDA margin, %</t>
  </si>
  <si>
    <t>Corporate EBITDA margin, %</t>
  </si>
  <si>
    <t>Aviation EBITDA margin, %</t>
  </si>
  <si>
    <t>Total EBITDA margin, %</t>
  </si>
  <si>
    <t>Underlying EBITDA*</t>
  </si>
  <si>
    <t>units</t>
  </si>
  <si>
    <t>3Q23</t>
  </si>
  <si>
    <t>Egypt</t>
  </si>
  <si>
    <t>4Q23</t>
  </si>
  <si>
    <t>1Q24</t>
  </si>
  <si>
    <t>* EBITDA excl. inventory movements and one-off items</t>
  </si>
  <si>
    <t>n.a.</t>
  </si>
  <si>
    <t>2Q24</t>
  </si>
  <si>
    <t>Fuel operating metrics</t>
  </si>
  <si>
    <t>Total volumes (UAE &amp; KSA)</t>
  </si>
  <si>
    <t>Total volumes (Egypt)</t>
  </si>
  <si>
    <t>Total volumes (UAE, KSA, Egypt)</t>
  </si>
  <si>
    <t>3Q24</t>
  </si>
  <si>
    <t>1Q23*</t>
  </si>
  <si>
    <t>* Feb-Mar 2023</t>
  </si>
  <si>
    <t>2023*</t>
  </si>
  <si>
    <t>* Feb-Dec 2023</t>
  </si>
  <si>
    <t>4Q24</t>
  </si>
  <si>
    <t>Contents</t>
  </si>
  <si>
    <t>Consolidated statement of financial position</t>
  </si>
  <si>
    <t>Consolidated statement of profit or loss</t>
  </si>
  <si>
    <t>Consolidated statement of cash flow</t>
  </si>
  <si>
    <t>Return and debt ratios</t>
  </si>
  <si>
    <t>Non-fuel retail operating metrics</t>
  </si>
  <si>
    <t>Glossary</t>
  </si>
  <si>
    <t>One-off items</t>
  </si>
  <si>
    <t>Summary: Financial performance</t>
  </si>
  <si>
    <t>Metrics - fuel</t>
  </si>
  <si>
    <t>Metrics - non-fuel</t>
  </si>
  <si>
    <t>Inventory movements and one-off items</t>
  </si>
  <si>
    <t>Inventory movements*</t>
  </si>
  <si>
    <t>* In 1Q23 ADNOC Distribution started disclosure of commercial inventory movements in addition to disclosure of retail inventory movements</t>
  </si>
  <si>
    <r>
      <rPr>
        <sz val="10"/>
        <color rgb="FF0070C0"/>
        <rFont val="Arial"/>
        <family val="2"/>
      </rPr>
      <t xml:space="preserve">Net debt </t>
    </r>
    <r>
      <rPr>
        <sz val="10"/>
        <rFont val="Arial"/>
        <family val="2"/>
      </rPr>
      <t>is calculated as total interest bearing debt less cash and bank balances (including term deposits with banks).</t>
    </r>
  </si>
  <si>
    <r>
      <rPr>
        <sz val="10"/>
        <color rgb="FF0070C0"/>
        <rFont val="Arial"/>
        <family val="2"/>
      </rPr>
      <t xml:space="preserve">Free cash flow </t>
    </r>
    <r>
      <rPr>
        <sz val="10"/>
        <rFont val="Arial"/>
        <family val="2"/>
      </rPr>
      <t>is calculated as net cash generated from operating activities less payments for purchase of property, plant &amp; equipment, and advances to contractors.</t>
    </r>
  </si>
  <si>
    <r>
      <rPr>
        <sz val="10"/>
        <color rgb="FF0070C0"/>
        <rFont val="Arial"/>
        <family val="2"/>
      </rPr>
      <t xml:space="preserve">Capital employed </t>
    </r>
    <r>
      <rPr>
        <sz val="10"/>
        <rFont val="Arial"/>
        <family val="2"/>
      </rPr>
      <t>is calculated as the sum of total assets minus non-interest bearing current liabilities.</t>
    </r>
  </si>
  <si>
    <r>
      <rPr>
        <sz val="10"/>
        <color rgb="FF0070C0"/>
        <rFont val="Arial"/>
        <family val="2"/>
      </rPr>
      <t xml:space="preserve">Return on capital employed </t>
    </r>
    <r>
      <rPr>
        <sz val="10"/>
        <rFont val="Arial"/>
        <family val="2"/>
      </rPr>
      <t>is calculated as operating profit for the twelve months ended divided by capital employed on the last day of the period presented.</t>
    </r>
  </si>
  <si>
    <r>
      <rPr>
        <sz val="10"/>
        <color rgb="FF0070C0"/>
        <rFont val="Arial"/>
        <family val="2"/>
      </rPr>
      <t xml:space="preserve">Return on equity </t>
    </r>
    <r>
      <rPr>
        <sz val="10"/>
        <rFont val="Arial"/>
        <family val="2"/>
      </rPr>
      <t>is calculated as profit distributable to equity holders of the Company for the period of twelve months ended divided by equity attributable to owners of the Company on the last day of the period presented.</t>
    </r>
  </si>
  <si>
    <r>
      <rPr>
        <sz val="10"/>
        <color rgb="FF0070C0"/>
        <rFont val="Arial"/>
        <family val="2"/>
      </rPr>
      <t xml:space="preserve">Net debt to EBITDA ratio </t>
    </r>
    <r>
      <rPr>
        <sz val="10"/>
        <rFont val="Arial"/>
        <family val="2"/>
      </rPr>
      <t xml:space="preserve">is calculated interest bearing net debt as of the end of the period presented, divided by EBITDA for the twelve months ended on the last day of the period presented.
</t>
    </r>
  </si>
  <si>
    <r>
      <rPr>
        <sz val="10"/>
        <color rgb="FF0070C0"/>
        <rFont val="Arial"/>
        <family val="2"/>
      </rPr>
      <t xml:space="preserve">Leverage ratio </t>
    </r>
    <r>
      <rPr>
        <sz val="10"/>
        <rFont val="Arial"/>
        <family val="2"/>
      </rPr>
      <t>is calculated as (a) interest bearing net debt, divided by (b) the sum of interest bearing net debt plus total equity.</t>
    </r>
  </si>
  <si>
    <r>
      <rPr>
        <sz val="10"/>
        <color rgb="FF0070C0"/>
        <rFont val="Arial"/>
        <family val="2"/>
      </rPr>
      <t xml:space="preserve">Average basket size </t>
    </r>
    <r>
      <rPr>
        <sz val="10"/>
        <rFont val="Arial"/>
        <family val="2"/>
      </rPr>
      <t xml:space="preserve">is calculated as convenience store revenue divided by number of convenience store transactions.
</t>
    </r>
  </si>
  <si>
    <r>
      <rPr>
        <sz val="10"/>
        <color rgb="FF0070C0"/>
        <rFont val="Arial"/>
        <family val="2"/>
      </rPr>
      <t xml:space="preserve">Average gross basket size </t>
    </r>
    <r>
      <rPr>
        <sz val="10"/>
        <rFont val="Arial"/>
        <family val="2"/>
      </rPr>
      <t>is calculated as total convenience store sales revenue (including revenue from consignment items shown under other operating income) divided by number of convenience store transactions.</t>
    </r>
  </si>
  <si>
    <t>Revenue</t>
  </si>
  <si>
    <t>Direct costs</t>
  </si>
  <si>
    <t>Distribution and administrative expenses</t>
  </si>
  <si>
    <t>Other income</t>
  </si>
  <si>
    <t>Impairment losses and other operating expenses</t>
  </si>
  <si>
    <t>Operating profit</t>
  </si>
  <si>
    <t>Interest income</t>
  </si>
  <si>
    <t>Finance costs</t>
  </si>
  <si>
    <t>Income tax expense</t>
  </si>
  <si>
    <t>Non-controlling interests</t>
  </si>
  <si>
    <t>Attributable to equity holders of the Company</t>
  </si>
  <si>
    <t>Basic and dilited EPS, AED/share</t>
  </si>
  <si>
    <t>Basic and dilited EPS, $/share</t>
  </si>
  <si>
    <t>Profit before tax</t>
  </si>
  <si>
    <t>Profit for the year</t>
  </si>
  <si>
    <t>Assets</t>
  </si>
  <si>
    <t>Non-current assets</t>
  </si>
  <si>
    <t>Property, plant and equipment</t>
  </si>
  <si>
    <t>Right-of-use assets</t>
  </si>
  <si>
    <t>Goodwill and intangible assets</t>
  </si>
  <si>
    <t>Advances to contractors</t>
  </si>
  <si>
    <t>Deferred tax assets</t>
  </si>
  <si>
    <t>Other non-current assets</t>
  </si>
  <si>
    <t>Total non-current assets</t>
  </si>
  <si>
    <t>Current assets</t>
  </si>
  <si>
    <t>Inventories</t>
  </si>
  <si>
    <t>Trade receivables and other current assets</t>
  </si>
  <si>
    <t>Due from related parties</t>
  </si>
  <si>
    <t>Term deposits</t>
  </si>
  <si>
    <t>Cash and bank balances</t>
  </si>
  <si>
    <t>Total current assets</t>
  </si>
  <si>
    <t>Total assets</t>
  </si>
  <si>
    <t>Equity and liabilities</t>
  </si>
  <si>
    <t>Equity</t>
  </si>
  <si>
    <t>Share capital</t>
  </si>
  <si>
    <t>Statutory reserve</t>
  </si>
  <si>
    <t>Foreign currency translation reserve</t>
  </si>
  <si>
    <t>Retained earnings</t>
  </si>
  <si>
    <t>Equity attributable to owners of the Company</t>
  </si>
  <si>
    <t>Total equity</t>
  </si>
  <si>
    <t>Non-current liabilities</t>
  </si>
  <si>
    <t>Lease liabilities</t>
  </si>
  <si>
    <t>Borrowings</t>
  </si>
  <si>
    <t>Provisions for decommissioning</t>
  </si>
  <si>
    <t>Provision for employees' end of service benefit</t>
  </si>
  <si>
    <t>Deferred tax liability</t>
  </si>
  <si>
    <t>Other non-current liabilities</t>
  </si>
  <si>
    <t>Total non-current liabilities</t>
  </si>
  <si>
    <t>Current liabilities</t>
  </si>
  <si>
    <t>Trade and other payables</t>
  </si>
  <si>
    <t>Due to related parties</t>
  </si>
  <si>
    <t>Short term borrowings</t>
  </si>
  <si>
    <t>Total equity and liabilities</t>
  </si>
  <si>
    <t>Hedge reserve</t>
  </si>
  <si>
    <t>Assets classified as held for sale</t>
  </si>
  <si>
    <t>Derivative financial instruments</t>
  </si>
  <si>
    <t>Total current liabilities</t>
  </si>
  <si>
    <t>Total liabilities</t>
  </si>
  <si>
    <t>Capital contribution</t>
  </si>
  <si>
    <t>Cash flows from operating activities</t>
  </si>
  <si>
    <t>Profit for the year before tax</t>
  </si>
  <si>
    <t>Adjustments for:</t>
  </si>
  <si>
    <t>Depreciation of property, plant and equipment</t>
  </si>
  <si>
    <t>Depreciation of right-of-use assets</t>
  </si>
  <si>
    <t>Amortization of intangible assets</t>
  </si>
  <si>
    <t>Impairment losses on receivables</t>
  </si>
  <si>
    <t>Recoveries on receivables</t>
  </si>
  <si>
    <t>Employees’ end of service benefit charge</t>
  </si>
  <si>
    <t>Gain on disposal of property, plant and equipment</t>
  </si>
  <si>
    <t>Impairment of property, plant and equipment</t>
  </si>
  <si>
    <t>Provisions/write-offs for inventories</t>
  </si>
  <si>
    <t>Operating cash flows before movements in working capital</t>
  </si>
  <si>
    <t>(Increase)/decrease in inventories</t>
  </si>
  <si>
    <t>Decrease/(increase) in trade receivables and other current assets</t>
  </si>
  <si>
    <t>Decrease in due from related parties</t>
  </si>
  <si>
    <t>Increase in trade and other payables</t>
  </si>
  <si>
    <t>(Decrease)/increase in due to related parties</t>
  </si>
  <si>
    <t>Cash generated from operating activities</t>
  </si>
  <si>
    <t>Payment of employees’ end of service benefit</t>
  </si>
  <si>
    <t>Payment of income taxes</t>
  </si>
  <si>
    <t>Net cash generated from operating activities</t>
  </si>
  <si>
    <t>Cash flows from investing activities</t>
  </si>
  <si>
    <t>Payments for purchases of property, plant and equipment</t>
  </si>
  <si>
    <t>Payments for advances to contractors</t>
  </si>
  <si>
    <t>Proceeds from disposal of property, plant and equipment</t>
  </si>
  <si>
    <t>Increase in term deposits with maturity more than three months</t>
  </si>
  <si>
    <t>Interest received</t>
  </si>
  <si>
    <t>Payments for acquisition of subsidiary, net of cash acquired</t>
  </si>
  <si>
    <t>Net cash used in investing activities</t>
  </si>
  <si>
    <t>Cash flows from financing activities</t>
  </si>
  <si>
    <t>Payment of lease liabilities</t>
  </si>
  <si>
    <t>Net proceeds from borrowings</t>
  </si>
  <si>
    <t>Repayment of borrowings</t>
  </si>
  <si>
    <t>Dividends paid</t>
  </si>
  <si>
    <t>Finance cost paid</t>
  </si>
  <si>
    <t>Net cash used in financing activities</t>
  </si>
  <si>
    <t>Net (decrease)/increase in cash and cash equivalents</t>
  </si>
  <si>
    <t>Cash and cash equivalents at the beginning of the year</t>
  </si>
  <si>
    <t>Effect of foreign exchange rate changes</t>
  </si>
  <si>
    <t>Cash and cash equivalents at the end of the year</t>
  </si>
  <si>
    <t>(Reversal)/write down of finished goods to net realisable value</t>
  </si>
  <si>
    <t>Provision for slow moving and obsolete inventories</t>
  </si>
  <si>
    <t>Payment for transfer of property, plant and equipment from a related party</t>
  </si>
  <si>
    <t>Payment of transaction costs – revolving facility</t>
  </si>
  <si>
    <t>Capital contribution repayment</t>
  </si>
  <si>
    <t>AEDm, unless stated otherwise</t>
  </si>
  <si>
    <t>$m, unless stated otherwise</t>
  </si>
  <si>
    <t>Segment data (AED)</t>
  </si>
  <si>
    <t>Segment data ($)</t>
  </si>
  <si>
    <t>Commercial segment gross margin, %</t>
  </si>
  <si>
    <t>Retail segment gross profit</t>
  </si>
  <si>
    <t>Retail segment gross margin, %</t>
  </si>
  <si>
    <t>Retail fuel gross profit</t>
  </si>
  <si>
    <t>Retail fuel gross margin, %</t>
  </si>
  <si>
    <t>Non-fuel retail revenues</t>
  </si>
  <si>
    <t>Non-fuel retail gross profit</t>
  </si>
  <si>
    <t>Non-fuel retail gross margin, %</t>
  </si>
  <si>
    <t>Commercial segment gross profit</t>
  </si>
  <si>
    <t>Corporate gross profit</t>
  </si>
  <si>
    <t>Corporate gross margin, %</t>
  </si>
  <si>
    <t>Aviation gross profit</t>
  </si>
  <si>
    <t>Aviation gross margin, %</t>
  </si>
  <si>
    <t>Total gross profit</t>
  </si>
  <si>
    <t>Total gross margin, %</t>
  </si>
  <si>
    <t>m</t>
  </si>
  <si>
    <t>Fuel retail network</t>
  </si>
  <si>
    <t>Fuel volumes - Egypt</t>
  </si>
  <si>
    <t>Fuel volumes - total</t>
  </si>
  <si>
    <t>Fuel volumes - UAE &amp; KSA</t>
  </si>
  <si>
    <t>Convenience stores revenues (GCC only)</t>
  </si>
  <si>
    <t>Convenience stores gross profit (GCC only)</t>
  </si>
  <si>
    <t>Convenience stores gross margin (GCC only), %</t>
  </si>
  <si>
    <t>Financial and Operating Information 2018-2024</t>
  </si>
  <si>
    <t>Abu Dhabi &amp; Northern emirates</t>
  </si>
  <si>
    <t xml:space="preserve">Segment data - AED </t>
  </si>
  <si>
    <t>Segment data - $</t>
  </si>
  <si>
    <t>Free Cash Flow</t>
  </si>
  <si>
    <t>Movements in working capital</t>
  </si>
  <si>
    <t>CAPEX paid</t>
  </si>
  <si>
    <t>Growth CAPEX</t>
  </si>
  <si>
    <t>Maintenance CAPEX</t>
  </si>
  <si>
    <t>CAPEX (incl. accruals and provisions) - MD&amp;A</t>
  </si>
  <si>
    <t>2018-21 underlying EBITDA did not exclude commercial inventory movements</t>
  </si>
  <si>
    <t>Fuel transactions - UAE</t>
  </si>
  <si>
    <t>Number of fuel transactions - UAE</t>
  </si>
  <si>
    <t>Conversion rate (based on sites that have convenience stores), %</t>
  </si>
  <si>
    <t>Non-fuel operating metrics - UAE &amp; KSA</t>
  </si>
  <si>
    <t>Return on Capital Employed (ROCE), %</t>
  </si>
  <si>
    <t>Return on Equity (ROE), %</t>
  </si>
  <si>
    <t>Net debt/EBITDA, x</t>
  </si>
  <si>
    <t>Free Cash Flow before movements in working capital</t>
  </si>
  <si>
    <t>Staff costs</t>
  </si>
  <si>
    <t>Repairs, maintenance and consumables</t>
  </si>
  <si>
    <t>Distribution and marketing expenses</t>
  </si>
  <si>
    <t>Utilities</t>
  </si>
  <si>
    <t>Insurance</t>
  </si>
  <si>
    <t>Other costs</t>
  </si>
  <si>
    <t>Total costs</t>
  </si>
  <si>
    <t>Depreciation</t>
  </si>
  <si>
    <t>Costs, excl. depreciation</t>
  </si>
  <si>
    <t>OPEX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</si>
</sst>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_(* #,##0.00_);_(* \(#,##0.00\);_(* &quot;-&quot;??_);_(@_)"/>
    <numFmt numFmtId="167" formatCode="_(* #,##0_);_(* \(#,##0\);_(* &quot;-&quot;??_);_(@_)"/>
    <numFmt numFmtId="168" formatCode="_(* #,##0.0_);_(* \(#,##0.0\);_(* &quot;-&quot;??_);_(@_)"/>
    <numFmt numFmtId="169" formatCode="_-* #,##0.0_-;\-* #,##0.0_-;_-* &quot;-&quot;??_-;_-@_-"/>
    <numFmt numFmtId="171" formatCode="_-* #,##0.000_-;\-* #,##0.000_-;_-* &quot;-&quot;??_-;_-@_-"/>
  </numFmts>
  <fonts count="22" x14ac:knownFonts="1">
    <font>
      <sz val="9"/>
      <color theme="1"/>
      <name val="Arial Narrow"/>
      <family val="2"/>
    </font>
    <font>
      <sz val="9"/>
      <color theme="1"/>
      <name val="Arial Narrow"/>
      <family val="2"/>
    </font>
    <font>
      <sz val="11"/>
      <color theme="1"/>
      <name val="Calibri"/>
      <family val="2"/>
      <scheme val="minor"/>
    </font>
    <font>
      <sz val="9"/>
      <name val="Arial Narrow"/>
      <family val="2"/>
      <charset val="204"/>
    </font>
    <font>
      <sz val="8"/>
      <name val="Arial Narrow"/>
      <family val="2"/>
    </font>
    <font>
      <b/>
      <sz val="15"/>
      <color rgb="FF0070C0"/>
      <name val="Arial"/>
      <family val="2"/>
    </font>
    <font>
      <sz val="9"/>
      <color theme="1"/>
      <name val="Arial"/>
      <family val="2"/>
    </font>
    <font>
      <sz val="10"/>
      <color theme="1"/>
      <name val="Arial"/>
      <family val="2"/>
    </font>
    <font>
      <sz val="10"/>
      <color rgb="FF0070C0"/>
      <name val="Arial"/>
      <family val="2"/>
    </font>
    <font>
      <b/>
      <sz val="10"/>
      <name val="Arial"/>
      <family val="2"/>
    </font>
    <font>
      <sz val="10"/>
      <name val="Arial"/>
      <family val="2"/>
    </font>
    <font>
      <sz val="10"/>
      <color theme="0"/>
      <name val="Arial"/>
      <family val="2"/>
    </font>
    <font>
      <b/>
      <sz val="10"/>
      <color theme="0"/>
      <name val="Arial"/>
      <family val="2"/>
    </font>
    <font>
      <b/>
      <sz val="10"/>
      <color theme="1"/>
      <name val="Arial"/>
      <family val="2"/>
    </font>
    <font>
      <i/>
      <sz val="10"/>
      <name val="Arial"/>
      <family val="2"/>
    </font>
    <font>
      <i/>
      <sz val="10"/>
      <color theme="0"/>
      <name val="Arial"/>
      <family val="2"/>
    </font>
    <font>
      <sz val="15"/>
      <color rgb="FF0070C0"/>
      <name val="Arial"/>
      <family val="2"/>
    </font>
    <font>
      <b/>
      <i/>
      <sz val="10"/>
      <name val="Arial"/>
      <family val="2"/>
    </font>
    <font>
      <b/>
      <sz val="10"/>
      <color rgb="FF002060"/>
      <name val="Arial"/>
      <family val="2"/>
    </font>
    <font>
      <b/>
      <sz val="10"/>
      <color rgb="FF7030A0"/>
      <name val="Arial"/>
      <family val="2"/>
    </font>
    <font>
      <sz val="11"/>
      <color rgb="FF0070C0"/>
      <name val="Arial"/>
      <family val="2"/>
    </font>
    <font>
      <sz val="12"/>
      <name val="Arial"/>
      <family val="2"/>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diagonal/>
    </border>
    <border>
      <left/>
      <right/>
      <top/>
      <bottom style="medium">
        <color rgb="FF0070C0"/>
      </bottom>
      <diagonal/>
    </border>
    <border>
      <left/>
      <right/>
      <top style="thin">
        <color rgb="FF0070C0"/>
      </top>
      <bottom style="thin">
        <color rgb="FF0070C0"/>
      </bottom>
      <diagonal/>
    </border>
    <border>
      <left/>
      <right/>
      <top/>
      <bottom style="thin">
        <color rgb="FF0070C0"/>
      </bottom>
      <diagonal/>
    </border>
    <border>
      <left style="hair">
        <color rgb="FF0070C0"/>
      </left>
      <right/>
      <top style="thin">
        <color rgb="FF0070C0"/>
      </top>
      <bottom style="thin">
        <color rgb="FF0070C0"/>
      </bottom>
      <diagonal/>
    </border>
    <border>
      <left/>
      <right style="hair">
        <color rgb="FF0070C0"/>
      </right>
      <top style="thin">
        <color rgb="FF0070C0"/>
      </top>
      <bottom style="thin">
        <color rgb="FF0070C0"/>
      </bottom>
      <diagonal/>
    </border>
    <border>
      <left style="hair">
        <color rgb="FF0070C0"/>
      </left>
      <right/>
      <top/>
      <bottom/>
      <diagonal/>
    </border>
    <border>
      <left/>
      <right style="hair">
        <color rgb="FF0070C0"/>
      </right>
      <top/>
      <bottom/>
      <diagonal/>
    </border>
    <border>
      <left style="hair">
        <color rgb="FF0070C0"/>
      </left>
      <right/>
      <top/>
      <bottom style="thin">
        <color rgb="FF0070C0"/>
      </bottom>
      <diagonal/>
    </border>
    <border>
      <left/>
      <right style="hair">
        <color rgb="FF0070C0"/>
      </right>
      <top/>
      <bottom style="thin">
        <color rgb="FF0070C0"/>
      </bottom>
      <diagonal/>
    </border>
    <border>
      <left/>
      <right/>
      <top/>
      <bottom style="double">
        <color rgb="FF0070C0"/>
      </bottom>
      <diagonal/>
    </border>
    <border>
      <left style="hair">
        <color rgb="FF0070C0"/>
      </left>
      <right/>
      <top/>
      <bottom style="double">
        <color rgb="FF0070C0"/>
      </bottom>
      <diagonal/>
    </border>
    <border>
      <left/>
      <right style="hair">
        <color rgb="FF0070C0"/>
      </right>
      <top/>
      <bottom style="double">
        <color rgb="FF0070C0"/>
      </bottom>
      <diagonal/>
    </border>
    <border>
      <left/>
      <right/>
      <top/>
      <bottom style="double">
        <color theme="4"/>
      </bottom>
      <diagonal/>
    </border>
    <border>
      <left style="hair">
        <color rgb="FF0070C0"/>
      </left>
      <right/>
      <top/>
      <bottom style="double">
        <color theme="4"/>
      </bottom>
      <diagonal/>
    </border>
    <border>
      <left/>
      <right style="hair">
        <color rgb="FF0070C0"/>
      </right>
      <top/>
      <bottom style="double">
        <color theme="4"/>
      </bottom>
      <diagonal/>
    </border>
    <border>
      <left style="hair">
        <color rgb="FF0070C0"/>
      </left>
      <right/>
      <top style="thin">
        <color indexed="64"/>
      </top>
      <bottom/>
      <diagonal/>
    </border>
    <border>
      <left/>
      <right style="hair">
        <color rgb="FF0070C0"/>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66" fontId="3" fillId="0" borderId="0" applyFont="0" applyFill="0" applyBorder="0" applyAlignment="0" applyProtection="0"/>
  </cellStyleXfs>
  <cellXfs count="227">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9" fillId="0" borderId="0" xfId="3" applyFont="1"/>
    <xf numFmtId="0" fontId="9" fillId="0" borderId="0" xfId="3" applyFont="1" applyBorder="1"/>
    <xf numFmtId="0" fontId="10" fillId="0" borderId="0" xfId="0" applyFont="1"/>
    <xf numFmtId="0" fontId="11" fillId="0" borderId="0" xfId="0" applyFont="1" applyBorder="1"/>
    <xf numFmtId="0" fontId="10" fillId="0" borderId="0" xfId="0" applyFont="1" applyBorder="1"/>
    <xf numFmtId="0" fontId="7" fillId="0" borderId="0" xfId="0" applyFont="1" applyBorder="1"/>
    <xf numFmtId="0" fontId="10" fillId="0" borderId="0" xfId="3" applyFont="1"/>
    <xf numFmtId="0" fontId="11" fillId="0" borderId="0" xfId="3" applyFont="1" applyBorder="1"/>
    <xf numFmtId="0" fontId="10" fillId="0" borderId="0" xfId="3" applyFont="1" applyBorder="1"/>
    <xf numFmtId="0" fontId="12" fillId="0" borderId="0" xfId="3" applyFont="1" applyBorder="1" applyAlignment="1">
      <alignment horizontal="right"/>
    </xf>
    <xf numFmtId="0" fontId="14" fillId="0" borderId="0" xfId="3" applyFont="1"/>
    <xf numFmtId="165" fontId="14" fillId="0" borderId="0" xfId="5" applyNumberFormat="1" applyFont="1" applyFill="1" applyBorder="1"/>
    <xf numFmtId="165" fontId="15" fillId="0" borderId="0" xfId="5" applyNumberFormat="1" applyFont="1" applyFill="1" applyBorder="1"/>
    <xf numFmtId="0" fontId="14" fillId="0" borderId="0" xfId="3" applyFont="1" applyBorder="1"/>
    <xf numFmtId="166" fontId="11" fillId="0" borderId="0" xfId="6" applyFont="1" applyFill="1" applyBorder="1"/>
    <xf numFmtId="166" fontId="10" fillId="0" borderId="0" xfId="6" applyFont="1" applyFill="1" applyBorder="1"/>
    <xf numFmtId="0" fontId="16" fillId="0" borderId="0" xfId="3" applyFont="1"/>
    <xf numFmtId="0" fontId="10" fillId="0" borderId="3" xfId="0" applyFont="1" applyBorder="1"/>
    <xf numFmtId="0" fontId="10" fillId="0" borderId="5" xfId="0" applyFont="1" applyBorder="1"/>
    <xf numFmtId="0" fontId="9" fillId="2" borderId="6" xfId="3" applyFont="1" applyFill="1" applyBorder="1"/>
    <xf numFmtId="0" fontId="9" fillId="2" borderId="6" xfId="3" applyFont="1" applyFill="1" applyBorder="1" applyAlignment="1">
      <alignment horizontal="right"/>
    </xf>
    <xf numFmtId="164" fontId="9" fillId="2" borderId="6" xfId="4" applyNumberFormat="1" applyFont="1" applyFill="1" applyBorder="1" applyAlignment="1">
      <alignment horizontal="right"/>
    </xf>
    <xf numFmtId="164" fontId="13" fillId="2" borderId="6" xfId="4" applyNumberFormat="1" applyFont="1" applyFill="1" applyBorder="1" applyAlignment="1">
      <alignment horizontal="right"/>
    </xf>
    <xf numFmtId="0" fontId="10" fillId="0" borderId="7" xfId="3" applyFont="1" applyBorder="1"/>
    <xf numFmtId="166" fontId="10" fillId="0" borderId="7" xfId="6" applyFont="1" applyFill="1" applyBorder="1"/>
    <xf numFmtId="43" fontId="10" fillId="0" borderId="7" xfId="1" applyFont="1" applyFill="1" applyBorder="1"/>
    <xf numFmtId="164" fontId="9" fillId="2" borderId="8" xfId="4" applyNumberFormat="1" applyFont="1" applyFill="1" applyBorder="1" applyAlignment="1">
      <alignment horizontal="right"/>
    </xf>
    <xf numFmtId="164" fontId="9" fillId="2" borderId="9" xfId="4" applyNumberFormat="1" applyFont="1" applyFill="1" applyBorder="1" applyAlignment="1">
      <alignment horizontal="right"/>
    </xf>
    <xf numFmtId="165" fontId="14" fillId="0" borderId="10" xfId="5" applyNumberFormat="1" applyFont="1" applyFill="1" applyBorder="1"/>
    <xf numFmtId="165" fontId="14" fillId="0" borderId="11" xfId="5" applyNumberFormat="1" applyFont="1" applyFill="1" applyBorder="1"/>
    <xf numFmtId="166" fontId="10" fillId="0" borderId="12" xfId="6" applyFont="1" applyFill="1" applyBorder="1"/>
    <xf numFmtId="166" fontId="10" fillId="0" borderId="13" xfId="6" applyFont="1" applyFill="1" applyBorder="1"/>
    <xf numFmtId="0" fontId="12" fillId="0" borderId="0" xfId="3" applyFont="1" applyBorder="1"/>
    <xf numFmtId="164" fontId="10" fillId="0" borderId="0" xfId="4" applyNumberFormat="1" applyFont="1" applyBorder="1"/>
    <xf numFmtId="169" fontId="11" fillId="0" borderId="0" xfId="4" applyNumberFormat="1" applyFont="1" applyBorder="1"/>
    <xf numFmtId="164" fontId="11" fillId="0" borderId="0" xfId="4" applyNumberFormat="1" applyFont="1" applyBorder="1"/>
    <xf numFmtId="0" fontId="10" fillId="0" borderId="0" xfId="3" applyFont="1" applyAlignment="1">
      <alignment horizontal="left" indent="1"/>
    </xf>
    <xf numFmtId="0" fontId="11" fillId="0" borderId="0" xfId="3" applyFont="1" applyBorder="1" applyAlignment="1">
      <alignment horizontal="left" indent="1"/>
    </xf>
    <xf numFmtId="167" fontId="10" fillId="0" borderId="2" xfId="6" applyNumberFormat="1" applyFont="1" applyFill="1" applyBorder="1"/>
    <xf numFmtId="167" fontId="10" fillId="0" borderId="0" xfId="6" applyNumberFormat="1" applyFont="1" applyFill="1" applyBorder="1"/>
    <xf numFmtId="167" fontId="10" fillId="0" borderId="0" xfId="6" applyNumberFormat="1" applyFont="1" applyFill="1"/>
    <xf numFmtId="167" fontId="10" fillId="0" borderId="1" xfId="6" applyNumberFormat="1" applyFont="1" applyFill="1" applyBorder="1"/>
    <xf numFmtId="167" fontId="9" fillId="0" borderId="0" xfId="6" applyNumberFormat="1" applyFont="1" applyFill="1" applyBorder="1"/>
    <xf numFmtId="164" fontId="9" fillId="0" borderId="0" xfId="4" applyNumberFormat="1" applyFont="1" applyBorder="1"/>
    <xf numFmtId="164" fontId="12" fillId="0" borderId="0" xfId="4" applyNumberFormat="1" applyFont="1" applyBorder="1"/>
    <xf numFmtId="167" fontId="12" fillId="0" borderId="0" xfId="6" applyNumberFormat="1" applyFont="1" applyFill="1" applyBorder="1"/>
    <xf numFmtId="165" fontId="11" fillId="0" borderId="0" xfId="2" applyNumberFormat="1" applyFont="1" applyBorder="1"/>
    <xf numFmtId="0" fontId="10" fillId="0" borderId="1" xfId="3" applyFont="1" applyBorder="1"/>
    <xf numFmtId="167" fontId="11" fillId="0" borderId="0" xfId="6" applyNumberFormat="1" applyFont="1" applyFill="1" applyBorder="1"/>
    <xf numFmtId="9" fontId="10" fillId="0" borderId="0" xfId="2" applyFont="1" applyFill="1" applyBorder="1"/>
    <xf numFmtId="167" fontId="9" fillId="0" borderId="0" xfId="6" applyNumberFormat="1" applyFont="1" applyFill="1" applyBorder="1" applyAlignment="1">
      <alignment horizontal="left"/>
    </xf>
    <xf numFmtId="168" fontId="10" fillId="0" borderId="1" xfId="6" applyNumberFormat="1" applyFont="1" applyFill="1" applyBorder="1"/>
    <xf numFmtId="0" fontId="11" fillId="0" borderId="0" xfId="3" applyFont="1" applyBorder="1" applyAlignment="1">
      <alignment horizontal="left" indent="2"/>
    </xf>
    <xf numFmtId="168" fontId="10" fillId="0" borderId="2" xfId="6" applyNumberFormat="1" applyFont="1" applyFill="1" applyBorder="1"/>
    <xf numFmtId="168" fontId="10" fillId="0" borderId="0" xfId="6" applyNumberFormat="1" applyFont="1" applyFill="1" applyBorder="1"/>
    <xf numFmtId="168" fontId="10" fillId="0" borderId="0" xfId="6" applyNumberFormat="1" applyFont="1" applyFill="1" applyBorder="1" applyAlignment="1">
      <alignment horizontal="left"/>
    </xf>
    <xf numFmtId="164" fontId="9" fillId="0" borderId="0" xfId="4" applyNumberFormat="1" applyFont="1" applyBorder="1" applyAlignment="1">
      <alignment horizontal="right"/>
    </xf>
    <xf numFmtId="0" fontId="10" fillId="0" borderId="2" xfId="3" applyFont="1" applyBorder="1"/>
    <xf numFmtId="168" fontId="9" fillId="0" borderId="0" xfId="6" applyNumberFormat="1" applyFont="1" applyFill="1" applyBorder="1"/>
    <xf numFmtId="167" fontId="10" fillId="0" borderId="0" xfId="3" applyNumberFormat="1" applyFont="1"/>
    <xf numFmtId="43" fontId="10" fillId="0" borderId="0" xfId="3" applyNumberFormat="1" applyFont="1"/>
    <xf numFmtId="164" fontId="10" fillId="0" borderId="0" xfId="3" applyNumberFormat="1" applyFont="1"/>
    <xf numFmtId="9" fontId="10" fillId="0" borderId="0" xfId="2" applyFont="1" applyFill="1" applyBorder="1" applyAlignment="1">
      <alignment horizontal="left"/>
    </xf>
    <xf numFmtId="9" fontId="14" fillId="0" borderId="0" xfId="5" applyFont="1"/>
    <xf numFmtId="9" fontId="14" fillId="0" borderId="0" xfId="5" applyFont="1" applyBorder="1"/>
    <xf numFmtId="165" fontId="14" fillId="0" borderId="0" xfId="2" applyNumberFormat="1" applyFont="1" applyFill="1" applyBorder="1"/>
    <xf numFmtId="165" fontId="14" fillId="0" borderId="1" xfId="2" applyNumberFormat="1" applyFont="1" applyFill="1" applyBorder="1"/>
    <xf numFmtId="165" fontId="14" fillId="0" borderId="2" xfId="2" applyNumberFormat="1" applyFont="1" applyFill="1" applyBorder="1"/>
    <xf numFmtId="168" fontId="10" fillId="0" borderId="0" xfId="6" applyNumberFormat="1" applyFont="1" applyFill="1"/>
    <xf numFmtId="164" fontId="14" fillId="0" borderId="0" xfId="1" applyNumberFormat="1" applyFont="1" applyBorder="1"/>
    <xf numFmtId="167" fontId="18" fillId="0" borderId="0" xfId="6" applyNumberFormat="1" applyFont="1" applyFill="1" applyBorder="1"/>
    <xf numFmtId="9" fontId="17" fillId="0" borderId="0" xfId="5" applyFont="1" applyBorder="1"/>
    <xf numFmtId="0" fontId="10" fillId="0" borderId="0" xfId="3" applyFont="1" applyBorder="1" applyAlignment="1">
      <alignment horizontal="left" indent="2"/>
    </xf>
    <xf numFmtId="9" fontId="10" fillId="0" borderId="0" xfId="2" applyFont="1" applyBorder="1"/>
    <xf numFmtId="167" fontId="10" fillId="0" borderId="0" xfId="3" applyNumberFormat="1" applyFont="1" applyBorder="1"/>
    <xf numFmtId="43" fontId="10" fillId="0" borderId="0" xfId="3" applyNumberFormat="1" applyFont="1" applyBorder="1"/>
    <xf numFmtId="0" fontId="9" fillId="0" borderId="0" xfId="3" applyFont="1" applyBorder="1" applyAlignment="1">
      <alignment horizontal="right"/>
    </xf>
    <xf numFmtId="167" fontId="14" fillId="0" borderId="0" xfId="5" applyNumberFormat="1" applyFont="1" applyBorder="1"/>
    <xf numFmtId="167" fontId="19" fillId="0" borderId="0" xfId="6" applyNumberFormat="1" applyFont="1" applyFill="1" applyBorder="1"/>
    <xf numFmtId="164" fontId="10" fillId="0" borderId="0" xfId="1" applyNumberFormat="1" applyFont="1" applyFill="1" applyBorder="1"/>
    <xf numFmtId="1" fontId="9" fillId="0" borderId="0" xfId="3" applyNumberFormat="1" applyFont="1" applyBorder="1"/>
    <xf numFmtId="167" fontId="9" fillId="0" borderId="0" xfId="3" applyNumberFormat="1" applyFont="1" applyBorder="1"/>
    <xf numFmtId="164" fontId="9" fillId="0" borderId="0" xfId="1" applyNumberFormat="1" applyFont="1" applyFill="1" applyBorder="1"/>
    <xf numFmtId="9" fontId="14" fillId="0" borderId="0" xfId="2" applyFont="1" applyBorder="1"/>
    <xf numFmtId="164" fontId="10" fillId="0" borderId="0" xfId="1" applyNumberFormat="1" applyFont="1" applyFill="1"/>
    <xf numFmtId="164" fontId="10" fillId="0" borderId="0" xfId="1" applyNumberFormat="1" applyFont="1" applyBorder="1"/>
    <xf numFmtId="0" fontId="14" fillId="0" borderId="0" xfId="3" applyFont="1" applyBorder="1" applyAlignment="1">
      <alignment horizontal="left"/>
    </xf>
    <xf numFmtId="165" fontId="14" fillId="0" borderId="0" xfId="3" applyNumberFormat="1" applyFont="1" applyBorder="1"/>
    <xf numFmtId="43" fontId="10" fillId="0" borderId="0" xfId="1" applyFont="1" applyBorder="1"/>
    <xf numFmtId="0" fontId="10" fillId="0" borderId="0" xfId="3" applyFont="1" applyBorder="1" applyAlignment="1">
      <alignment horizontal="left"/>
    </xf>
    <xf numFmtId="0" fontId="9" fillId="0" borderId="0" xfId="0" applyFont="1" applyBorder="1"/>
    <xf numFmtId="0" fontId="12" fillId="0" borderId="0" xfId="0" applyFont="1" applyBorder="1"/>
    <xf numFmtId="164" fontId="10" fillId="0" borderId="0" xfId="4" applyNumberFormat="1" applyFont="1" applyFill="1"/>
    <xf numFmtId="164" fontId="10" fillId="0" borderId="0" xfId="4" applyNumberFormat="1" applyFont="1" applyFill="1" applyAlignment="1">
      <alignment horizontal="right"/>
    </xf>
    <xf numFmtId="164" fontId="9" fillId="0" borderId="4" xfId="1" applyNumberFormat="1" applyFont="1" applyFill="1" applyBorder="1"/>
    <xf numFmtId="164" fontId="9" fillId="0" borderId="4" xfId="1" applyNumberFormat="1" applyFont="1" applyFill="1" applyBorder="1" applyAlignment="1">
      <alignment horizontal="right"/>
    </xf>
    <xf numFmtId="164" fontId="9" fillId="0" borderId="0" xfId="1" applyNumberFormat="1" applyFont="1" applyFill="1" applyBorder="1" applyAlignment="1">
      <alignment horizontal="right"/>
    </xf>
    <xf numFmtId="167" fontId="10" fillId="0" borderId="0" xfId="6" applyNumberFormat="1" applyFont="1" applyFill="1" applyBorder="1" applyAlignment="1">
      <alignment horizontal="right"/>
    </xf>
    <xf numFmtId="0" fontId="10" fillId="0" borderId="0" xfId="3" applyFont="1" applyAlignment="1">
      <alignment horizontal="left" indent="3"/>
    </xf>
    <xf numFmtId="0" fontId="11" fillId="0" borderId="0" xfId="3" applyFont="1" applyBorder="1" applyAlignment="1">
      <alignment horizontal="left" indent="3"/>
    </xf>
    <xf numFmtId="0" fontId="9" fillId="0" borderId="0" xfId="0" applyFont="1"/>
    <xf numFmtId="164" fontId="10" fillId="0" borderId="0" xfId="1" applyNumberFormat="1" applyFont="1" applyFill="1" applyBorder="1" applyAlignment="1">
      <alignment horizontal="right"/>
    </xf>
    <xf numFmtId="0" fontId="10" fillId="0" borderId="0" xfId="0" applyFont="1" applyBorder="1" applyAlignment="1">
      <alignment horizontal="right"/>
    </xf>
    <xf numFmtId="0" fontId="14" fillId="0" borderId="0" xfId="0" applyFont="1"/>
    <xf numFmtId="0" fontId="15" fillId="0" borderId="0" xfId="3" applyFont="1" applyBorder="1"/>
    <xf numFmtId="43" fontId="10" fillId="0" borderId="0" xfId="0" applyNumberFormat="1" applyFont="1" applyBorder="1"/>
    <xf numFmtId="167" fontId="9" fillId="0" borderId="0" xfId="6" applyNumberFormat="1" applyFont="1" applyFill="1" applyBorder="1" applyAlignment="1">
      <alignment horizontal="right"/>
    </xf>
    <xf numFmtId="0" fontId="10" fillId="0" borderId="0" xfId="0" applyFont="1" applyAlignment="1">
      <alignment horizontal="right"/>
    </xf>
    <xf numFmtId="1" fontId="10" fillId="0" borderId="0" xfId="0" applyNumberFormat="1" applyFont="1"/>
    <xf numFmtId="1" fontId="10" fillId="0" borderId="0" xfId="0" applyNumberFormat="1" applyFont="1" applyBorder="1"/>
    <xf numFmtId="165" fontId="14" fillId="0" borderId="0" xfId="0" applyNumberFormat="1" applyFont="1"/>
    <xf numFmtId="165" fontId="14" fillId="0" borderId="0" xfId="0" applyNumberFormat="1" applyFont="1" applyAlignment="1">
      <alignment horizontal="right"/>
    </xf>
    <xf numFmtId="0" fontId="14" fillId="0" borderId="0" xfId="3" applyFont="1" applyAlignment="1">
      <alignment horizontal="left" indent="1"/>
    </xf>
    <xf numFmtId="0" fontId="15" fillId="0" borderId="0" xfId="3" applyFont="1" applyBorder="1" applyAlignment="1">
      <alignment horizontal="left" indent="1"/>
    </xf>
    <xf numFmtId="165" fontId="10" fillId="0" borderId="0" xfId="0" applyNumberFormat="1" applyFont="1"/>
    <xf numFmtId="165" fontId="14" fillId="0" borderId="0" xfId="0" applyNumberFormat="1" applyFont="1" applyBorder="1"/>
    <xf numFmtId="0" fontId="15" fillId="0" borderId="0" xfId="3" applyFont="1" applyBorder="1" applyAlignment="1">
      <alignment horizontal="left" indent="3"/>
    </xf>
    <xf numFmtId="165" fontId="14" fillId="0" borderId="0" xfId="2" applyNumberFormat="1" applyFont="1" applyFill="1" applyBorder="1" applyAlignment="1">
      <alignment horizontal="right"/>
    </xf>
    <xf numFmtId="0" fontId="15" fillId="0" borderId="0" xfId="0" applyFont="1" applyBorder="1"/>
    <xf numFmtId="164" fontId="10" fillId="0" borderId="0" xfId="0" applyNumberFormat="1" applyFont="1" applyBorder="1"/>
    <xf numFmtId="165" fontId="14" fillId="0" borderId="0" xfId="2" applyNumberFormat="1" applyFont="1" applyFill="1"/>
    <xf numFmtId="0" fontId="9" fillId="0" borderId="0" xfId="0" applyFont="1" applyAlignment="1">
      <alignment horizontal="right"/>
    </xf>
    <xf numFmtId="0" fontId="14" fillId="0" borderId="0" xfId="3" applyFont="1" applyBorder="1" applyAlignment="1">
      <alignment horizontal="right"/>
    </xf>
    <xf numFmtId="0" fontId="14" fillId="0" borderId="0" xfId="0" applyFont="1" applyBorder="1"/>
    <xf numFmtId="167" fontId="10" fillId="0" borderId="0" xfId="0" applyNumberFormat="1" applyFont="1" applyBorder="1"/>
    <xf numFmtId="165" fontId="10" fillId="0" borderId="0" xfId="0" applyNumberFormat="1" applyFont="1" applyBorder="1"/>
    <xf numFmtId="0" fontId="20" fillId="0" borderId="0" xfId="3" applyFont="1"/>
    <xf numFmtId="0" fontId="20" fillId="0" borderId="0" xfId="0" applyFont="1" applyBorder="1"/>
    <xf numFmtId="0" fontId="20" fillId="0" borderId="0" xfId="3" applyFont="1" applyBorder="1"/>
    <xf numFmtId="169" fontId="10" fillId="0" borderId="0" xfId="4" applyNumberFormat="1" applyFont="1" applyBorder="1"/>
    <xf numFmtId="0" fontId="10" fillId="0" borderId="0" xfId="3" applyFont="1" applyBorder="1" applyAlignment="1">
      <alignment horizontal="left" indent="1"/>
    </xf>
    <xf numFmtId="165" fontId="10" fillId="0" borderId="0" xfId="2" applyNumberFormat="1" applyFont="1" applyBorder="1"/>
    <xf numFmtId="43" fontId="10" fillId="0" borderId="0" xfId="4" applyFont="1" applyBorder="1"/>
    <xf numFmtId="0" fontId="9" fillId="0" borderId="14" xfId="3" applyFont="1" applyBorder="1"/>
    <xf numFmtId="167" fontId="9" fillId="0" borderId="14" xfId="6" applyNumberFormat="1" applyFont="1" applyFill="1" applyBorder="1"/>
    <xf numFmtId="164" fontId="10" fillId="0" borderId="10" xfId="4" applyNumberFormat="1" applyFont="1" applyBorder="1"/>
    <xf numFmtId="164" fontId="10" fillId="0" borderId="11" xfId="4" applyNumberFormat="1" applyFont="1" applyBorder="1"/>
    <xf numFmtId="167" fontId="10" fillId="0" borderId="10" xfId="6" applyNumberFormat="1" applyFont="1" applyFill="1" applyBorder="1"/>
    <xf numFmtId="167" fontId="10" fillId="0" borderId="11" xfId="6" applyNumberFormat="1" applyFont="1" applyFill="1" applyBorder="1"/>
    <xf numFmtId="167" fontId="9" fillId="0" borderId="10" xfId="6" applyNumberFormat="1" applyFont="1" applyFill="1" applyBorder="1"/>
    <xf numFmtId="167" fontId="9" fillId="0" borderId="11" xfId="6" applyNumberFormat="1" applyFont="1" applyFill="1" applyBorder="1"/>
    <xf numFmtId="167" fontId="9" fillId="0" borderId="15" xfId="6" applyNumberFormat="1" applyFont="1" applyFill="1" applyBorder="1"/>
    <xf numFmtId="167" fontId="9" fillId="0" borderId="16" xfId="6" applyNumberFormat="1" applyFont="1" applyFill="1" applyBorder="1"/>
    <xf numFmtId="165" fontId="10" fillId="0" borderId="0" xfId="2" applyNumberFormat="1" applyFont="1" applyFill="1" applyBorder="1"/>
    <xf numFmtId="0" fontId="10" fillId="0" borderId="17" xfId="3" applyFont="1" applyBorder="1" applyAlignment="1">
      <alignment horizontal="left" indent="2"/>
    </xf>
    <xf numFmtId="167" fontId="10" fillId="0" borderId="17" xfId="6" applyNumberFormat="1" applyFont="1" applyFill="1" applyBorder="1"/>
    <xf numFmtId="165" fontId="14" fillId="0" borderId="10" xfId="2" applyNumberFormat="1" applyFont="1" applyFill="1" applyBorder="1"/>
    <xf numFmtId="165" fontId="14" fillId="0" borderId="11" xfId="2" applyNumberFormat="1" applyFont="1" applyFill="1" applyBorder="1"/>
    <xf numFmtId="167" fontId="10" fillId="0" borderId="18" xfId="6" applyNumberFormat="1" applyFont="1" applyFill="1" applyBorder="1"/>
    <xf numFmtId="167" fontId="10" fillId="0" borderId="19" xfId="6" applyNumberFormat="1" applyFont="1" applyFill="1" applyBorder="1"/>
    <xf numFmtId="167" fontId="9" fillId="0" borderId="10" xfId="3" applyNumberFormat="1" applyFont="1" applyBorder="1"/>
    <xf numFmtId="167" fontId="9" fillId="0" borderId="11" xfId="3" applyNumberFormat="1" applyFont="1" applyBorder="1"/>
    <xf numFmtId="167" fontId="10" fillId="0" borderId="10" xfId="3" applyNumberFormat="1" applyFont="1" applyBorder="1"/>
    <xf numFmtId="167" fontId="10" fillId="0" borderId="11" xfId="3" applyNumberFormat="1" applyFont="1" applyBorder="1"/>
    <xf numFmtId="165" fontId="10" fillId="0" borderId="10" xfId="2" applyNumberFormat="1" applyFont="1" applyFill="1" applyBorder="1"/>
    <xf numFmtId="168" fontId="10" fillId="0" borderId="14" xfId="6" applyNumberFormat="1" applyFont="1" applyFill="1" applyBorder="1"/>
    <xf numFmtId="0" fontId="10" fillId="0" borderId="14" xfId="3" applyFont="1" applyBorder="1"/>
    <xf numFmtId="168" fontId="10" fillId="0" borderId="14" xfId="6" applyNumberFormat="1" applyFont="1" applyFill="1" applyBorder="1" applyAlignment="1">
      <alignment horizontal="right"/>
    </xf>
    <xf numFmtId="168" fontId="10" fillId="0" borderId="10" xfId="6" applyNumberFormat="1" applyFont="1" applyFill="1" applyBorder="1"/>
    <xf numFmtId="168" fontId="10" fillId="0" borderId="11" xfId="6" applyNumberFormat="1" applyFont="1" applyFill="1" applyBorder="1"/>
    <xf numFmtId="0" fontId="10" fillId="0" borderId="10" xfId="3" applyFont="1" applyBorder="1"/>
    <xf numFmtId="0" fontId="10" fillId="0" borderId="11" xfId="3" applyFont="1" applyBorder="1"/>
    <xf numFmtId="168" fontId="10" fillId="0" borderId="15" xfId="6" applyNumberFormat="1" applyFont="1" applyFill="1" applyBorder="1"/>
    <xf numFmtId="168" fontId="10" fillId="0" borderId="16" xfId="6" applyNumberFormat="1" applyFont="1" applyFill="1" applyBorder="1"/>
    <xf numFmtId="0" fontId="10" fillId="0" borderId="14" xfId="3" applyFont="1" applyBorder="1" applyAlignment="1">
      <alignment horizontal="left" indent="2"/>
    </xf>
    <xf numFmtId="167" fontId="10" fillId="0" borderId="14" xfId="6" applyNumberFormat="1" applyFont="1" applyFill="1" applyBorder="1"/>
    <xf numFmtId="167" fontId="10" fillId="0" borderId="14" xfId="3" applyNumberFormat="1" applyFont="1" applyBorder="1"/>
    <xf numFmtId="0" fontId="10" fillId="0" borderId="14" xfId="3" applyFont="1" applyBorder="1" applyAlignment="1">
      <alignment horizontal="left"/>
    </xf>
    <xf numFmtId="43" fontId="10" fillId="0" borderId="14" xfId="1" applyFont="1" applyBorder="1"/>
    <xf numFmtId="0" fontId="10" fillId="0" borderId="0" xfId="3" applyFont="1" applyBorder="1" applyAlignment="1">
      <alignment horizontal="left" indent="3"/>
    </xf>
    <xf numFmtId="0" fontId="14" fillId="0" borderId="0" xfId="3" applyFont="1" applyBorder="1" applyAlignment="1">
      <alignment horizontal="left" indent="1"/>
    </xf>
    <xf numFmtId="0" fontId="14" fillId="0" borderId="0" xfId="3" applyFont="1" applyBorder="1" applyAlignment="1">
      <alignment horizontal="left" indent="3"/>
    </xf>
    <xf numFmtId="164" fontId="9" fillId="0" borderId="14" xfId="1" applyNumberFormat="1" applyFont="1" applyFill="1" applyBorder="1"/>
    <xf numFmtId="164" fontId="9" fillId="0" borderId="14" xfId="1" applyNumberFormat="1" applyFont="1" applyFill="1" applyBorder="1" applyAlignment="1">
      <alignment horizontal="right"/>
    </xf>
    <xf numFmtId="0" fontId="14" fillId="0" borderId="14" xfId="0" applyFont="1" applyBorder="1"/>
    <xf numFmtId="165" fontId="14" fillId="0" borderId="14" xfId="0" applyNumberFormat="1" applyFont="1" applyBorder="1"/>
    <xf numFmtId="165" fontId="14" fillId="0" borderId="14" xfId="0" applyNumberFormat="1" applyFont="1" applyBorder="1" applyAlignment="1">
      <alignment horizontal="right"/>
    </xf>
    <xf numFmtId="164" fontId="9" fillId="0" borderId="20" xfId="1" applyNumberFormat="1" applyFont="1" applyFill="1" applyBorder="1"/>
    <xf numFmtId="164" fontId="9" fillId="0" borderId="21" xfId="1" applyNumberFormat="1" applyFont="1" applyFill="1" applyBorder="1"/>
    <xf numFmtId="164" fontId="9" fillId="0" borderId="10" xfId="1" applyNumberFormat="1" applyFont="1" applyFill="1" applyBorder="1"/>
    <xf numFmtId="164" fontId="9" fillId="0" borderId="11" xfId="1" applyNumberFormat="1" applyFont="1" applyFill="1" applyBorder="1"/>
    <xf numFmtId="164" fontId="10" fillId="0" borderId="10" xfId="1" applyNumberFormat="1" applyFont="1" applyFill="1" applyBorder="1"/>
    <xf numFmtId="164" fontId="10" fillId="0" borderId="11" xfId="1" applyNumberFormat="1" applyFont="1" applyFill="1" applyBorder="1"/>
    <xf numFmtId="164" fontId="9" fillId="0" borderId="15" xfId="1" applyNumberFormat="1" applyFont="1" applyFill="1" applyBorder="1"/>
    <xf numFmtId="164" fontId="9" fillId="0" borderId="16" xfId="1" applyNumberFormat="1" applyFont="1" applyFill="1" applyBorder="1"/>
    <xf numFmtId="0" fontId="10" fillId="0" borderId="10" xfId="0" applyFont="1" applyBorder="1"/>
    <xf numFmtId="0" fontId="10" fillId="0" borderId="11" xfId="0" applyFont="1" applyBorder="1"/>
    <xf numFmtId="0" fontId="14" fillId="0" borderId="10" xfId="0" applyFont="1" applyBorder="1"/>
    <xf numFmtId="0" fontId="14" fillId="0" borderId="11" xfId="0" applyFont="1" applyBorder="1"/>
    <xf numFmtId="165" fontId="14" fillId="0" borderId="10" xfId="0" applyNumberFormat="1" applyFont="1" applyBorder="1"/>
    <xf numFmtId="165" fontId="14" fillId="0" borderId="11" xfId="0" applyNumberFormat="1" applyFont="1" applyBorder="1"/>
    <xf numFmtId="1" fontId="10" fillId="0" borderId="10" xfId="0" applyNumberFormat="1" applyFont="1" applyBorder="1"/>
    <xf numFmtId="1" fontId="10" fillId="0" borderId="11" xfId="0" applyNumberFormat="1" applyFont="1" applyBorder="1"/>
    <xf numFmtId="165" fontId="14" fillId="0" borderId="15" xfId="0" applyNumberFormat="1" applyFont="1" applyBorder="1"/>
    <xf numFmtId="165" fontId="14" fillId="0" borderId="16" xfId="0" applyNumberFormat="1" applyFont="1" applyBorder="1"/>
    <xf numFmtId="0" fontId="10" fillId="0" borderId="0" xfId="0" applyFont="1" applyAlignment="1">
      <alignment horizontal="left" vertical="top" wrapText="1"/>
    </xf>
    <xf numFmtId="0" fontId="21" fillId="0" borderId="0" xfId="0" applyFont="1"/>
    <xf numFmtId="0" fontId="17" fillId="0" borderId="0" xfId="3" applyFont="1" applyBorder="1"/>
    <xf numFmtId="0" fontId="13" fillId="0" borderId="0" xfId="0" applyFont="1" applyBorder="1"/>
    <xf numFmtId="167" fontId="17" fillId="0" borderId="0" xfId="5" applyNumberFormat="1" applyFont="1" applyBorder="1"/>
    <xf numFmtId="171" fontId="10" fillId="0" borderId="14" xfId="1" applyNumberFormat="1" applyFont="1" applyFill="1" applyBorder="1"/>
    <xf numFmtId="0" fontId="10" fillId="0" borderId="0" xfId="3" applyFont="1" applyBorder="1" applyAlignment="1"/>
    <xf numFmtId="43" fontId="10" fillId="0" borderId="10" xfId="1" applyFont="1" applyBorder="1"/>
    <xf numFmtId="43" fontId="10" fillId="0" borderId="11" xfId="1" applyFont="1" applyBorder="1"/>
    <xf numFmtId="167" fontId="10" fillId="0" borderId="15" xfId="6" applyNumberFormat="1" applyFont="1" applyFill="1" applyBorder="1"/>
    <xf numFmtId="167" fontId="10" fillId="0" borderId="16" xfId="6" applyNumberFormat="1" applyFont="1" applyFill="1" applyBorder="1"/>
    <xf numFmtId="0" fontId="9" fillId="0" borderId="0" xfId="3" applyFont="1" applyBorder="1" applyAlignment="1">
      <alignment horizontal="left" indent="2"/>
    </xf>
    <xf numFmtId="164" fontId="9" fillId="0" borderId="10" xfId="4" applyNumberFormat="1" applyFont="1" applyBorder="1"/>
    <xf numFmtId="164" fontId="9" fillId="0" borderId="11" xfId="4" applyNumberFormat="1" applyFont="1" applyBorder="1"/>
    <xf numFmtId="1" fontId="10" fillId="0" borderId="0" xfId="3" applyNumberFormat="1" applyFont="1" applyBorder="1"/>
    <xf numFmtId="0" fontId="21" fillId="0" borderId="14" xfId="0" applyFont="1" applyBorder="1"/>
    <xf numFmtId="0" fontId="7" fillId="0" borderId="14" xfId="0" applyFont="1" applyBorder="1"/>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167" fontId="10" fillId="0" borderId="14" xfId="6" applyNumberFormat="1" applyFont="1" applyFill="1" applyBorder="1" applyAlignment="1">
      <alignment horizontal="right"/>
    </xf>
    <xf numFmtId="0" fontId="10" fillId="0" borderId="14" xfId="3" applyFont="1" applyBorder="1" applyAlignment="1">
      <alignment horizontal="right"/>
    </xf>
    <xf numFmtId="0" fontId="10" fillId="0" borderId="15" xfId="3" applyFont="1" applyBorder="1" applyAlignment="1">
      <alignment horizontal="right"/>
    </xf>
    <xf numFmtId="0" fontId="10" fillId="0" borderId="16" xfId="3" applyFont="1" applyBorder="1" applyAlignment="1">
      <alignment horizontal="right"/>
    </xf>
    <xf numFmtId="167" fontId="9" fillId="0" borderId="17" xfId="6" applyNumberFormat="1" applyFont="1" applyFill="1" applyBorder="1"/>
    <xf numFmtId="167" fontId="9" fillId="0" borderId="18" xfId="6" applyNumberFormat="1" applyFont="1" applyFill="1" applyBorder="1"/>
    <xf numFmtId="167" fontId="9" fillId="0" borderId="19" xfId="6" applyNumberFormat="1" applyFont="1" applyFill="1" applyBorder="1"/>
    <xf numFmtId="9" fontId="17" fillId="0" borderId="0" xfId="2" applyFont="1" applyBorder="1"/>
  </cellXfs>
  <cellStyles count="7">
    <cellStyle name="Comma" xfId="1" builtinId="3"/>
    <cellStyle name="Comma 2" xfId="4" xr:uid="{07EC80CE-C2B0-4551-ACFA-C2FC090ECCCB}"/>
    <cellStyle name="Comma_Rosneft new" xfId="6" xr:uid="{3EA6A1E9-463C-46C3-BD88-0DA10D47D000}"/>
    <cellStyle name="Normal" xfId="0" builtinId="0"/>
    <cellStyle name="Normal 2" xfId="3" xr:uid="{DB46D3F4-0C70-4605-8D24-3E228C08CCA1}"/>
    <cellStyle name="Percent" xfId="2" builtinId="5"/>
    <cellStyle name="Percent 2" xfId="5" xr:uid="{66098615-EAF0-4662-A028-849626E8B1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603318</xdr:colOff>
      <xdr:row>0</xdr:row>
      <xdr:rowOff>0</xdr:rowOff>
    </xdr:from>
    <xdr:to>
      <xdr:col>9</xdr:col>
      <xdr:colOff>52387</xdr:colOff>
      <xdr:row>3</xdr:row>
      <xdr:rowOff>309563</xdr:rowOff>
    </xdr:to>
    <xdr:pic>
      <xdr:nvPicPr>
        <xdr:cNvPr id="3" name="Picture 2">
          <a:extLst>
            <a:ext uri="{FF2B5EF4-FFF2-40B4-BE49-F238E27FC236}">
              <a16:creationId xmlns:a16="http://schemas.microsoft.com/office/drawing/2014/main" id="{A02C6963-8098-51EE-0A12-4EC17DE146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4443" y="0"/>
          <a:ext cx="687319" cy="944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14E34-B429-4CEA-BE41-51190FF10530}">
  <sheetPr>
    <tabColor theme="8" tint="0.79998168889431442"/>
  </sheetPr>
  <dimension ref="B1:J224"/>
  <sheetViews>
    <sheetView showGridLines="0" tabSelected="1" zoomScale="120" zoomScaleNormal="120" workbookViewId="0"/>
  </sheetViews>
  <sheetFormatPr defaultColWidth="6" defaultRowHeight="12" x14ac:dyDescent="0.2"/>
  <cols>
    <col min="1" max="1" width="3" style="2" customWidth="1"/>
    <col min="2" max="2" width="41" style="2" customWidth="1"/>
    <col min="3" max="9" width="13" style="2" customWidth="1"/>
    <col min="10" max="52" width="11" style="2" customWidth="1"/>
    <col min="53" max="16384" width="6" style="2"/>
  </cols>
  <sheetData>
    <row r="1" spans="2:9" ht="19.5" x14ac:dyDescent="0.3">
      <c r="B1" s="1" t="s">
        <v>241</v>
      </c>
    </row>
    <row r="3" spans="2:9" ht="18.75" x14ac:dyDescent="0.25">
      <c r="B3" s="21" t="s">
        <v>86</v>
      </c>
    </row>
    <row r="4" spans="2:9" s="7" customFormat="1" ht="24.95" customHeight="1" thickBot="1" x14ac:dyDescent="0.25">
      <c r="B4" s="23"/>
      <c r="C4" s="23"/>
      <c r="D4" s="23"/>
      <c r="E4" s="23"/>
      <c r="F4" s="23"/>
      <c r="G4" s="23"/>
      <c r="H4" s="23"/>
      <c r="I4" s="23"/>
    </row>
    <row r="5" spans="2:9" s="7" customFormat="1" ht="15" customHeight="1" x14ac:dyDescent="0.2">
      <c r="B5" s="9"/>
      <c r="C5" s="9"/>
      <c r="D5" s="9"/>
      <c r="E5" s="9"/>
      <c r="F5" s="9"/>
      <c r="G5" s="9"/>
      <c r="H5" s="9"/>
      <c r="I5" s="9"/>
    </row>
    <row r="6" spans="2:9" s="7" customFormat="1" ht="15" customHeight="1" x14ac:dyDescent="0.2">
      <c r="B6" s="201" t="s">
        <v>94</v>
      </c>
      <c r="C6" s="9"/>
      <c r="D6" s="9"/>
      <c r="E6" s="9"/>
      <c r="F6" s="9"/>
      <c r="G6" s="9"/>
      <c r="H6" s="9"/>
      <c r="I6" s="9"/>
    </row>
    <row r="7" spans="2:9" s="7" customFormat="1" ht="15" customHeight="1" x14ac:dyDescent="0.2">
      <c r="B7" s="201" t="s">
        <v>90</v>
      </c>
      <c r="C7" s="9"/>
      <c r="D7" s="9"/>
      <c r="E7" s="9"/>
      <c r="F7" s="9"/>
      <c r="G7" s="9"/>
      <c r="H7" s="9"/>
      <c r="I7" s="9"/>
    </row>
    <row r="8" spans="2:9" s="7" customFormat="1" ht="15" customHeight="1" x14ac:dyDescent="0.2">
      <c r="B8" s="201"/>
      <c r="C8" s="9"/>
      <c r="D8" s="9"/>
      <c r="E8" s="9"/>
      <c r="F8" s="9"/>
      <c r="G8" s="9"/>
      <c r="H8" s="9"/>
      <c r="I8" s="9"/>
    </row>
    <row r="9" spans="2:9" s="3" customFormat="1" ht="15" x14ac:dyDescent="0.2">
      <c r="B9" s="201" t="s">
        <v>76</v>
      </c>
    </row>
    <row r="10" spans="2:9" s="3" customFormat="1" ht="15" x14ac:dyDescent="0.2">
      <c r="B10" s="201" t="s">
        <v>91</v>
      </c>
    </row>
    <row r="11" spans="2:9" s="3" customFormat="1" ht="15" x14ac:dyDescent="0.2">
      <c r="B11" s="201"/>
    </row>
    <row r="12" spans="2:9" s="3" customFormat="1" ht="15" x14ac:dyDescent="0.2">
      <c r="B12" s="201" t="s">
        <v>87</v>
      </c>
    </row>
    <row r="13" spans="2:9" s="3" customFormat="1" ht="15" x14ac:dyDescent="0.2">
      <c r="B13" s="201" t="s">
        <v>88</v>
      </c>
    </row>
    <row r="14" spans="2:9" s="3" customFormat="1" ht="15" x14ac:dyDescent="0.2">
      <c r="B14" s="201" t="s">
        <v>89</v>
      </c>
    </row>
    <row r="15" spans="2:9" s="3" customFormat="1" ht="15" x14ac:dyDescent="0.2">
      <c r="B15" s="201"/>
    </row>
    <row r="16" spans="2:9" s="3" customFormat="1" ht="15" x14ac:dyDescent="0.2">
      <c r="B16" s="201" t="s">
        <v>216</v>
      </c>
    </row>
    <row r="17" spans="2:10" s="3" customFormat="1" ht="15" x14ac:dyDescent="0.2">
      <c r="B17" s="201" t="s">
        <v>217</v>
      </c>
    </row>
    <row r="18" spans="2:10" s="3" customFormat="1" ht="15" x14ac:dyDescent="0.2">
      <c r="B18" s="201" t="s">
        <v>269</v>
      </c>
    </row>
    <row r="19" spans="2:10" s="3" customFormat="1" ht="15" x14ac:dyDescent="0.2">
      <c r="B19" s="201" t="s">
        <v>97</v>
      </c>
    </row>
    <row r="20" spans="2:10" s="3" customFormat="1" ht="15.75" x14ac:dyDescent="0.25">
      <c r="B20" s="201"/>
      <c r="J20"/>
    </row>
    <row r="21" spans="2:10" s="3" customFormat="1" ht="15" x14ac:dyDescent="0.2">
      <c r="B21" s="201" t="s">
        <v>92</v>
      </c>
    </row>
    <row r="22" spans="2:10" s="3" customFormat="1" ht="15.75" thickBot="1" x14ac:dyDescent="0.25">
      <c r="B22" s="215"/>
      <c r="C22" s="216"/>
      <c r="D22" s="216"/>
      <c r="E22" s="216"/>
      <c r="F22" s="216"/>
      <c r="G22" s="216"/>
      <c r="H22" s="216"/>
      <c r="I22" s="216"/>
    </row>
    <row r="23" spans="2:10" s="3" customFormat="1" ht="15.75" thickTop="1" x14ac:dyDescent="0.2">
      <c r="B23" s="201"/>
    </row>
    <row r="24" spans="2:10" s="3" customFormat="1" ht="15" x14ac:dyDescent="0.2">
      <c r="B24" s="201"/>
    </row>
    <row r="25" spans="2:10" s="3" customFormat="1" ht="12.75" x14ac:dyDescent="0.2"/>
    <row r="26" spans="2:10" s="3" customFormat="1" ht="12.75" x14ac:dyDescent="0.2"/>
    <row r="27" spans="2:10" s="3" customFormat="1" ht="12.75" x14ac:dyDescent="0.2"/>
    <row r="28" spans="2:10" s="3" customFormat="1" ht="12.75" x14ac:dyDescent="0.2"/>
    <row r="29" spans="2:10" s="3" customFormat="1" ht="12.75" x14ac:dyDescent="0.2"/>
    <row r="30" spans="2:10" s="3" customFormat="1" ht="12.75" x14ac:dyDescent="0.2"/>
    <row r="31" spans="2:10" s="3" customFormat="1" ht="12.75" x14ac:dyDescent="0.2"/>
    <row r="32" spans="2:10" s="3" customFormat="1" ht="12.75" x14ac:dyDescent="0.2"/>
    <row r="33" s="3" customFormat="1" ht="12.75"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sheetData>
  <sheetProtection algorithmName="SHA-512" hashValue="RBkXFlGJNHVvd0D5q6SzmslsJIsGjH3jQQNvMeuXEma1S6qHUQNJdqLc1+nVTJabiUGQhQCQeivPsudpK/sU3w==" saltValue="yORXuXGPgJBD1YDTnTl/Bw==" spinCount="100000" sheet="1" objects="1" scenarios="1"/>
  <hyperlinks>
    <hyperlink ref="B21" location="Glossary!A1" display="Glossary" xr:uid="{47A2B666-F70E-4FB8-951B-9D8D82A4BE7F}"/>
    <hyperlink ref="B6" location="Summary!A1" display="Summary: Financial performance" xr:uid="{EDB14252-80CE-4F8B-8BAA-D995713902F9}"/>
    <hyperlink ref="B7" location="Ratios!A1" display="Return and debt ratios" xr:uid="{93AB16D0-58F7-4D8E-8D89-5DD1C41E9967}"/>
    <hyperlink ref="B9" location="'Metrics fuel'!A1" display="Fuel operating metrics" xr:uid="{AACCD994-E009-47DC-AAB2-61C01E091C5D}"/>
    <hyperlink ref="B10" location="'Metrics NFR'!A1" display="Non-fuel retail operating metrics" xr:uid="{F99F8808-0004-44D5-BD52-4F53CF4F670B}"/>
    <hyperlink ref="B12" location="Balance!A1" display="Consolidated statement of financial position" xr:uid="{329B9355-C67E-40A7-8303-54F392DEF8C3}"/>
    <hyperlink ref="B19" location="'Inventory and one-offs'!A1" display="Inventory movements ond one-off items" xr:uid="{4F39152C-85B0-4E0A-9D36-91667C67A8E6}"/>
    <hyperlink ref="B16" location="'Segment AED'!A1" display="Segment data (AED)" xr:uid="{AF12567F-0726-4E53-BD63-4D9E6740DF33}"/>
    <hyperlink ref="B17" location="'Segment $'!A1" display="Segment data ($)" xr:uid="{CEC5A6DB-D341-422B-945D-4AC4DE6F368E}"/>
    <hyperlink ref="B18" location="OPEX!A1" display="OPEX" xr:uid="{4CBDDC4D-751A-4E8D-AB16-501C3BFDECA7}"/>
    <hyperlink ref="B13" location="'Profit &amp; Loss'!A1" display="Consolidated statement of profit or loss" xr:uid="{323A3CE9-03B4-40AB-8CE1-2F603AA1796A}"/>
    <hyperlink ref="B14" location="'Cash Flow'!A1" display="Consolidated statement of cash flow" xr:uid="{EFDA41D2-D9C5-4E92-9793-D67F36C75D86}"/>
  </hyperlinks>
  <pageMargins left="0.7" right="0.7" top="0.75" bottom="0.75" header="0.3" footer="0.3"/>
  <customProperties>
    <customPr name="EpmWorksheetKeyString_GU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0C374-4106-4475-8096-F9A74A79B0B5}">
  <sheetPr>
    <pageSetUpPr autoPageBreaks="0"/>
  </sheetPr>
  <dimension ref="B1:BI65"/>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7" customWidth="1"/>
    <col min="2" max="2" width="81" style="7" customWidth="1"/>
    <col min="3" max="4" width="13" style="7" hidden="1" customWidth="1"/>
    <col min="5" max="9" width="13" style="7" customWidth="1"/>
    <col min="10" max="10" width="13" style="112" customWidth="1"/>
    <col min="11" max="11" width="13" style="7" customWidth="1"/>
    <col min="12" max="17" width="11" style="8" hidden="1" customWidth="1"/>
    <col min="18" max="18" width="13" style="9" customWidth="1"/>
    <col min="19" max="46" width="13" style="7" customWidth="1"/>
    <col min="47" max="47" width="11" style="7" customWidth="1"/>
    <col min="48" max="48" width="9.59765625" style="10"/>
    <col min="49" max="54" width="9.59765625" style="3"/>
    <col min="55" max="55" width="11" style="7" customWidth="1"/>
    <col min="56" max="16384" width="9.59765625" style="7"/>
  </cols>
  <sheetData>
    <row r="1" spans="2:56" x14ac:dyDescent="0.2">
      <c r="B1" s="4" t="s">
        <v>241</v>
      </c>
      <c r="J1" s="7"/>
      <c r="L1" s="7"/>
      <c r="R1" s="8"/>
      <c r="AV1" s="7"/>
      <c r="AW1" s="10"/>
      <c r="BC1" s="3"/>
      <c r="BD1" s="3"/>
    </row>
    <row r="2" spans="2:56" x14ac:dyDescent="0.2">
      <c r="J2" s="7"/>
      <c r="L2" s="7"/>
      <c r="R2" s="8"/>
      <c r="AV2" s="7"/>
      <c r="AW2" s="10"/>
      <c r="BC2" s="3"/>
      <c r="BD2" s="3"/>
    </row>
    <row r="3" spans="2:56" ht="18.75" x14ac:dyDescent="0.25">
      <c r="B3" s="21" t="s">
        <v>244</v>
      </c>
      <c r="J3" s="7"/>
      <c r="L3" s="7"/>
      <c r="R3" s="8"/>
      <c r="AV3" s="7"/>
      <c r="AW3" s="10"/>
      <c r="BC3" s="3"/>
      <c r="BD3" s="3"/>
    </row>
    <row r="4" spans="2:56" ht="24.95" customHeight="1" thickBot="1" x14ac:dyDescent="0.25">
      <c r="B4" s="23"/>
      <c r="C4" s="23"/>
      <c r="D4" s="23"/>
      <c r="E4" s="23"/>
      <c r="F4" s="23"/>
      <c r="G4" s="23"/>
      <c r="H4" s="23"/>
      <c r="I4" s="23"/>
      <c r="J4" s="23"/>
      <c r="K4" s="23"/>
      <c r="L4" s="23"/>
      <c r="R4" s="8"/>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9"/>
      <c r="AV4" s="7"/>
      <c r="AW4" s="10"/>
      <c r="BC4" s="3"/>
      <c r="BD4" s="3"/>
    </row>
    <row r="5" spans="2:56" s="11" customFormat="1" x14ac:dyDescent="0.2">
      <c r="M5" s="12"/>
      <c r="N5" s="12"/>
      <c r="O5" s="12"/>
      <c r="P5" s="12"/>
      <c r="Q5" s="12"/>
      <c r="R5" s="12"/>
      <c r="S5" s="6"/>
      <c r="AU5" s="13"/>
      <c r="AW5" s="13"/>
    </row>
    <row r="6" spans="2:56" ht="14.1" customHeight="1" x14ac:dyDescent="0.2">
      <c r="B6" s="131" t="s">
        <v>39</v>
      </c>
      <c r="C6" s="97"/>
      <c r="D6" s="97"/>
      <c r="E6" s="97"/>
      <c r="F6" s="97"/>
      <c r="G6" s="97"/>
      <c r="H6" s="97"/>
      <c r="I6" s="97"/>
      <c r="J6" s="98"/>
      <c r="K6" s="97"/>
      <c r="L6" s="37"/>
      <c r="M6" s="37"/>
      <c r="N6" s="37"/>
      <c r="O6" s="37"/>
      <c r="P6" s="37"/>
      <c r="Q6" s="37"/>
      <c r="R6" s="6"/>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13"/>
      <c r="BC6" s="97"/>
    </row>
    <row r="7" spans="2:56" s="13" customFormat="1" ht="14.1" customHeight="1" x14ac:dyDescent="0.2">
      <c r="B7" s="24" t="s">
        <v>22</v>
      </c>
      <c r="C7" s="25"/>
      <c r="D7" s="25"/>
      <c r="E7" s="25">
        <v>2018</v>
      </c>
      <c r="F7" s="25">
        <v>2019</v>
      </c>
      <c r="G7" s="25">
        <v>2020</v>
      </c>
      <c r="H7" s="25">
        <v>2021</v>
      </c>
      <c r="I7" s="25">
        <v>2022</v>
      </c>
      <c r="J7" s="25">
        <v>2023</v>
      </c>
      <c r="K7" s="25">
        <v>2024</v>
      </c>
      <c r="L7" s="81"/>
      <c r="M7" s="81"/>
      <c r="N7" s="81"/>
      <c r="O7" s="81"/>
      <c r="P7" s="6"/>
      <c r="Q7" s="6"/>
      <c r="R7" s="6"/>
      <c r="S7" s="26" t="s">
        <v>0</v>
      </c>
      <c r="T7" s="26" t="s">
        <v>1</v>
      </c>
      <c r="U7" s="26" t="s">
        <v>2</v>
      </c>
      <c r="V7" s="26" t="s">
        <v>3</v>
      </c>
      <c r="W7" s="31" t="s">
        <v>4</v>
      </c>
      <c r="X7" s="26" t="s">
        <v>5</v>
      </c>
      <c r="Y7" s="26" t="s">
        <v>6</v>
      </c>
      <c r="Z7" s="32" t="s">
        <v>7</v>
      </c>
      <c r="AA7" s="26" t="s">
        <v>8</v>
      </c>
      <c r="AB7" s="26" t="s">
        <v>9</v>
      </c>
      <c r="AC7" s="26" t="s">
        <v>10</v>
      </c>
      <c r="AD7" s="26" t="s">
        <v>11</v>
      </c>
      <c r="AE7" s="31" t="s">
        <v>12</v>
      </c>
      <c r="AF7" s="26" t="s">
        <v>13</v>
      </c>
      <c r="AG7" s="26" t="s">
        <v>14</v>
      </c>
      <c r="AH7" s="32" t="s">
        <v>15</v>
      </c>
      <c r="AI7" s="26" t="s">
        <v>16</v>
      </c>
      <c r="AJ7" s="26" t="s">
        <v>17</v>
      </c>
      <c r="AK7" s="26" t="s">
        <v>18</v>
      </c>
      <c r="AL7" s="26" t="s">
        <v>19</v>
      </c>
      <c r="AM7" s="31" t="s">
        <v>20</v>
      </c>
      <c r="AN7" s="26" t="s">
        <v>21</v>
      </c>
      <c r="AO7" s="26" t="s">
        <v>69</v>
      </c>
      <c r="AP7" s="32" t="s">
        <v>71</v>
      </c>
      <c r="AQ7" s="26" t="s">
        <v>72</v>
      </c>
      <c r="AR7" s="26" t="s">
        <v>75</v>
      </c>
      <c r="AS7" s="26" t="s">
        <v>80</v>
      </c>
      <c r="AT7" s="26" t="s">
        <v>85</v>
      </c>
      <c r="AV7" s="10"/>
      <c r="AW7" s="10"/>
      <c r="AX7" s="10"/>
      <c r="AY7" s="10"/>
      <c r="AZ7" s="10"/>
      <c r="BA7" s="10"/>
      <c r="BB7" s="10"/>
      <c r="BC7" s="10"/>
    </row>
    <row r="8" spans="2:56" ht="14.1" customHeight="1" x14ac:dyDescent="0.2">
      <c r="B8" s="5" t="s">
        <v>50</v>
      </c>
      <c r="C8" s="47"/>
      <c r="D8" s="47"/>
      <c r="E8" s="47">
        <f>'Segment AED'!E8/3.673</f>
        <v>4335.4706370814038</v>
      </c>
      <c r="F8" s="47">
        <f>'Segment AED'!F8/3.673</f>
        <v>3957.8001633542062</v>
      </c>
      <c r="G8" s="47">
        <f>'Segment AED'!G8/3.673</f>
        <v>3089.0280424720936</v>
      </c>
      <c r="H8" s="47">
        <f>'Segment AED'!H8/3.673</f>
        <v>4060.9811118622383</v>
      </c>
      <c r="I8" s="47">
        <f>'Segment AED'!I8/3.673</f>
        <v>5842.0909338415468</v>
      </c>
      <c r="J8" s="111">
        <f>'Segment AED'!J8/3.673</f>
        <v>6320.9297922816522</v>
      </c>
      <c r="K8" s="47">
        <f>'Segment AED'!K8/3.673</f>
        <v>6479.3525728287505</v>
      </c>
      <c r="L8" s="37">
        <f>'Segment AED'!L8/3.673</f>
        <v>0</v>
      </c>
      <c r="M8" s="37">
        <f>'Segment AED'!M8/3.673</f>
        <v>0</v>
      </c>
      <c r="N8" s="37">
        <f>'Segment AED'!N8/3.673</f>
        <v>0</v>
      </c>
      <c r="O8" s="37">
        <f>'Segment AED'!O8/3.673</f>
        <v>0</v>
      </c>
      <c r="P8" s="37">
        <f>'Segment AED'!P8/3.673</f>
        <v>0</v>
      </c>
      <c r="Q8" s="37">
        <f>'Segment AED'!Q8/3.673</f>
        <v>0</v>
      </c>
      <c r="R8" s="6"/>
      <c r="S8" s="99">
        <f>'Segment AED'!S8/3.673</f>
        <v>1004.9976219575279</v>
      </c>
      <c r="T8" s="99">
        <f>'Segment AED'!T8/3.673</f>
        <v>1107.062627530629</v>
      </c>
      <c r="U8" s="99">
        <f>'Segment AED'!U8/3.673</f>
        <v>1094.5938435502308</v>
      </c>
      <c r="V8" s="99">
        <f>'Segment AED'!V8/3.673</f>
        <v>1128.8165440430166</v>
      </c>
      <c r="W8" s="182">
        <f>'Segment AED'!W8/3.673</f>
        <v>886.46882657228423</v>
      </c>
      <c r="X8" s="99">
        <f>'Segment AED'!X8/3.673</f>
        <v>1037.2992104546693</v>
      </c>
      <c r="Y8" s="99">
        <f>'Segment AED'!Y8/3.673</f>
        <v>1006.8064252654506</v>
      </c>
      <c r="Z8" s="183">
        <f>'Segment AED'!Z8/3.673</f>
        <v>1027.2257010618023</v>
      </c>
      <c r="AA8" s="99">
        <f>'Segment AED'!AA8/3.673</f>
        <v>937.9254015790907</v>
      </c>
      <c r="AB8" s="99">
        <f>'Segment AED'!AB8/3.673</f>
        <v>553.49850258644165</v>
      </c>
      <c r="AC8" s="99">
        <f>'Segment AED'!AC8/3.673</f>
        <v>793.62918595153826</v>
      </c>
      <c r="AD8" s="99">
        <f>'Segment AED'!AD8/3.673</f>
        <v>803.43043833378704</v>
      </c>
      <c r="AE8" s="182">
        <f>'Segment AED'!AE8/3.673</f>
        <v>802.34141029131501</v>
      </c>
      <c r="AF8" s="99">
        <f>'Segment AED'!AF8/3.673</f>
        <v>959.16144840729646</v>
      </c>
      <c r="AG8" s="99">
        <f>'Segment AED'!AG8/3.673</f>
        <v>1064.5726613912334</v>
      </c>
      <c r="AH8" s="183">
        <f>'Segment AED'!AH8/3.673</f>
        <v>1234.6855431527363</v>
      </c>
      <c r="AI8" s="99">
        <f>'Segment AED'!AI8/3.673</f>
        <v>1252.3822488429078</v>
      </c>
      <c r="AJ8" s="99">
        <f>'Segment AED'!AJ8/3.673</f>
        <v>1556.7655867138578</v>
      </c>
      <c r="AK8" s="99">
        <f>'Segment AED'!AK8/3.673</f>
        <v>1590.5254560304927</v>
      </c>
      <c r="AL8" s="99">
        <f>'Segment AED'!AL8/3.673</f>
        <v>1442.14538524367</v>
      </c>
      <c r="AM8" s="182">
        <f>'Segment AED'!AM8/3.673</f>
        <v>1432.0118274224169</v>
      </c>
      <c r="AN8" s="99">
        <f>'Segment AED'!AN8/3.673</f>
        <v>1537.8404730654784</v>
      </c>
      <c r="AO8" s="99">
        <f>'Segment AED'!AO8/3.673</f>
        <v>1640.5920617846996</v>
      </c>
      <c r="AP8" s="183">
        <f>'Segment AED'!AP8/3.673</f>
        <v>1710.485430009059</v>
      </c>
      <c r="AQ8" s="99">
        <f>'Segment AED'!AQ8/3.673</f>
        <v>1570.3828877748206</v>
      </c>
      <c r="AR8" s="87">
        <f>'Segment AED'!AR8/3.673</f>
        <v>1648.7388614947467</v>
      </c>
      <c r="AS8" s="87">
        <f>'Segment AED'!AS8/3.673</f>
        <v>1647.5650703716951</v>
      </c>
      <c r="AT8" s="87">
        <f>'Segment AED'!AT8/3.673</f>
        <v>1612.665753187488</v>
      </c>
      <c r="AU8" s="87"/>
      <c r="BC8" s="87"/>
    </row>
    <row r="9" spans="2:56" ht="14.1" customHeight="1" x14ac:dyDescent="0.2">
      <c r="B9" s="5"/>
      <c r="C9" s="47"/>
      <c r="D9" s="47"/>
      <c r="E9" s="47"/>
      <c r="F9" s="47"/>
      <c r="G9" s="47"/>
      <c r="H9" s="47"/>
      <c r="I9" s="47"/>
      <c r="J9" s="111"/>
      <c r="K9" s="47"/>
      <c r="L9" s="37"/>
      <c r="M9" s="37"/>
      <c r="N9" s="37"/>
      <c r="O9" s="37"/>
      <c r="P9" s="37"/>
      <c r="Q9" s="37"/>
      <c r="R9" s="6"/>
      <c r="S9" s="87"/>
      <c r="T9" s="87"/>
      <c r="U9" s="87"/>
      <c r="V9" s="87"/>
      <c r="W9" s="184"/>
      <c r="X9" s="87"/>
      <c r="Y9" s="87"/>
      <c r="Z9" s="185"/>
      <c r="AA9" s="87"/>
      <c r="AB9" s="87"/>
      <c r="AC9" s="87"/>
      <c r="AD9" s="87"/>
      <c r="AE9" s="184"/>
      <c r="AF9" s="87"/>
      <c r="AG9" s="87"/>
      <c r="AH9" s="185"/>
      <c r="AI9" s="87"/>
      <c r="AJ9" s="87"/>
      <c r="AK9" s="87"/>
      <c r="AL9" s="87"/>
      <c r="AM9" s="184"/>
      <c r="AN9" s="87"/>
      <c r="AO9" s="87"/>
      <c r="AP9" s="185"/>
      <c r="AQ9" s="87"/>
      <c r="AR9" s="87"/>
      <c r="AS9" s="87"/>
      <c r="AT9" s="87"/>
      <c r="AU9" s="87"/>
      <c r="BC9" s="87"/>
    </row>
    <row r="10" spans="2:56" ht="14.1" customHeight="1" x14ac:dyDescent="0.2">
      <c r="B10" s="41" t="s">
        <v>51</v>
      </c>
      <c r="C10" s="44"/>
      <c r="D10" s="44"/>
      <c r="E10" s="44">
        <f>'Segment AED'!E10/3.673</f>
        <v>4034.6246918976312</v>
      </c>
      <c r="F10" s="44">
        <f>'Segment AED'!F10/3.673</f>
        <v>3650.421998366458</v>
      </c>
      <c r="G10" s="44">
        <f>'Segment AED'!G10/3.673</f>
        <v>2849.4418731282331</v>
      </c>
      <c r="H10" s="44">
        <f>'Segment AED'!H10/3.673</f>
        <v>3763.4112751075418</v>
      </c>
      <c r="I10" s="44">
        <f>'Segment AED'!I10/3.673</f>
        <v>5528.9953716308191</v>
      </c>
      <c r="J10" s="102">
        <f>'Segment AED'!J10/3.673</f>
        <v>5939.0183710604251</v>
      </c>
      <c r="K10" s="44">
        <f>'Segment AED'!K10/3.673</f>
        <v>6050.4361557310103</v>
      </c>
      <c r="L10" s="42">
        <f>'Segment AED'!L10/3.673</f>
        <v>0</v>
      </c>
      <c r="M10" s="42">
        <f>'Segment AED'!M10/3.673</f>
        <v>0</v>
      </c>
      <c r="N10" s="42">
        <f>'Segment AED'!N10/3.673</f>
        <v>0</v>
      </c>
      <c r="O10" s="42">
        <f>'Segment AED'!O10/3.673</f>
        <v>0</v>
      </c>
      <c r="P10" s="42">
        <f>'Segment AED'!P10/3.673</f>
        <v>0</v>
      </c>
      <c r="Q10" s="42">
        <f>'Segment AED'!Q10/3.673</f>
        <v>0</v>
      </c>
      <c r="R10" s="135"/>
      <c r="S10" s="44">
        <f>'Segment AED'!S10/3.673</f>
        <v>945.15720780560855</v>
      </c>
      <c r="T10" s="44">
        <f>'Segment AED'!T10/3.673</f>
        <v>1040.3324342281514</v>
      </c>
      <c r="U10" s="44">
        <f>'Segment AED'!U10/3.673</f>
        <v>1009.2078615055811</v>
      </c>
      <c r="V10" s="44">
        <f>'Segment AED'!V10/3.673</f>
        <v>1039.9271883582901</v>
      </c>
      <c r="W10" s="142">
        <f>'Segment AED'!W10/3.673</f>
        <v>811.59814865232784</v>
      </c>
      <c r="X10" s="44">
        <f>'Segment AED'!X10/3.673</f>
        <v>961.88401851347669</v>
      </c>
      <c r="Y10" s="44">
        <f>'Segment AED'!Y10/3.673</f>
        <v>928.66866321807788</v>
      </c>
      <c r="Z10" s="143">
        <f>'Segment AED'!Z10/3.673</f>
        <v>948.27116798257555</v>
      </c>
      <c r="AA10" s="44">
        <f>'Segment AED'!AA10/3.673</f>
        <v>867.13857881840454</v>
      </c>
      <c r="AB10" s="44">
        <f>'Segment AED'!AB10/3.673</f>
        <v>509.39286686632181</v>
      </c>
      <c r="AC10" s="44">
        <f>'Segment AED'!AC10/3.673</f>
        <v>729.92104546692076</v>
      </c>
      <c r="AD10" s="44">
        <f>'Segment AED'!AD10/3.673</f>
        <v>742.98938197658583</v>
      </c>
      <c r="AE10" s="142">
        <f>'Segment AED'!AE10/3.673</f>
        <v>733.46038660495503</v>
      </c>
      <c r="AF10" s="44">
        <f>'Segment AED'!AF10/3.673</f>
        <v>882.38497141301389</v>
      </c>
      <c r="AG10" s="44">
        <f>'Segment AED'!AG10/3.673</f>
        <v>991.56003267084122</v>
      </c>
      <c r="AH10" s="143">
        <f>'Segment AED'!AH10/3.673</f>
        <v>1156.0032670841274</v>
      </c>
      <c r="AI10" s="44">
        <f>'Segment AED'!AI10/3.673</f>
        <v>1175.061257827389</v>
      </c>
      <c r="AJ10" s="44">
        <f>'Segment AED'!AJ10/3.673</f>
        <v>1482.9839368363735</v>
      </c>
      <c r="AK10" s="44">
        <f>'Segment AED'!AK10/3.673</f>
        <v>1513.7489790362101</v>
      </c>
      <c r="AL10" s="44">
        <f>'Segment AED'!AL10/3.673</f>
        <v>1357.2011979308468</v>
      </c>
      <c r="AM10" s="142">
        <f>'Segment AED'!AM10/3.673</f>
        <v>1344.1092071794824</v>
      </c>
      <c r="AN10" s="44">
        <f>'Segment AED'!AN10/3.673</f>
        <v>1445.2786152339843</v>
      </c>
      <c r="AO10" s="44">
        <f>'Segment AED'!AO10/3.673</f>
        <v>1544.1638448752826</v>
      </c>
      <c r="AP10" s="143">
        <f>'Segment AED'!AP10/3.673</f>
        <v>1605.4667037716765</v>
      </c>
      <c r="AQ10" s="44">
        <f>'Segment AED'!AQ10/3.673</f>
        <v>1470.6801216562128</v>
      </c>
      <c r="AR10" s="44">
        <f>'Segment AED'!AR10/3.673</f>
        <v>1543.9790389388916</v>
      </c>
      <c r="AS10" s="44">
        <f>'Segment AED'!AS10/3.673</f>
        <v>1541.4903827163869</v>
      </c>
      <c r="AT10" s="44">
        <f>'Segment AED'!AT10/3.673</f>
        <v>1494.2866124195189</v>
      </c>
      <c r="AU10" s="9"/>
      <c r="BC10" s="44"/>
    </row>
    <row r="11" spans="2:56" ht="14.1" customHeight="1" x14ac:dyDescent="0.2">
      <c r="B11" s="41"/>
      <c r="C11" s="44"/>
      <c r="D11" s="44"/>
      <c r="E11" s="44"/>
      <c r="F11" s="44"/>
      <c r="G11" s="44"/>
      <c r="H11" s="44"/>
      <c r="I11" s="44"/>
      <c r="J11" s="102"/>
      <c r="K11" s="44"/>
      <c r="L11" s="42"/>
      <c r="M11" s="42"/>
      <c r="N11" s="42"/>
      <c r="O11" s="42"/>
      <c r="P11" s="42"/>
      <c r="Q11" s="42"/>
      <c r="R11" s="135"/>
      <c r="S11" s="44"/>
      <c r="T11" s="44"/>
      <c r="U11" s="44"/>
      <c r="V11" s="44"/>
      <c r="W11" s="142"/>
      <c r="X11" s="44"/>
      <c r="Y11" s="44"/>
      <c r="Z11" s="143"/>
      <c r="AA11" s="44"/>
      <c r="AB11" s="44"/>
      <c r="AC11" s="44"/>
      <c r="AD11" s="44"/>
      <c r="AE11" s="142"/>
      <c r="AF11" s="44"/>
      <c r="AG11" s="44"/>
      <c r="AH11" s="143"/>
      <c r="AI11" s="44"/>
      <c r="AJ11" s="44"/>
      <c r="AK11" s="44"/>
      <c r="AL11" s="44"/>
      <c r="AM11" s="142"/>
      <c r="AN11" s="44"/>
      <c r="AO11" s="44"/>
      <c r="AP11" s="143"/>
      <c r="AQ11" s="44"/>
      <c r="AR11" s="44"/>
      <c r="AS11" s="44"/>
      <c r="AT11" s="44"/>
      <c r="AU11" s="9"/>
      <c r="BC11" s="44"/>
    </row>
    <row r="12" spans="2:56" ht="14.1" customHeight="1" x14ac:dyDescent="0.2">
      <c r="B12" s="41" t="s">
        <v>223</v>
      </c>
      <c r="C12" s="44"/>
      <c r="D12" s="44"/>
      <c r="E12" s="44">
        <f>'Segment AED'!E12/3.673</f>
        <v>300.84594518377293</v>
      </c>
      <c r="F12" s="44">
        <f>'Segment AED'!F12/3.673</f>
        <v>307.37816498774845</v>
      </c>
      <c r="G12" s="44">
        <f>'Segment AED'!G12/3.673</f>
        <v>239.5861693438606</v>
      </c>
      <c r="H12" s="44">
        <f>'Segment AED'!H12/3.673</f>
        <v>297.5698367546965</v>
      </c>
      <c r="I12" s="44">
        <f>'Segment AED'!I12/3.673</f>
        <v>313.09556221072694</v>
      </c>
      <c r="J12" s="102">
        <f>'Segment AED'!J12/3.673</f>
        <v>381.9114212212283</v>
      </c>
      <c r="K12" s="44">
        <f>'Segment AED'!K12/3.673</f>
        <v>428.91641709774029</v>
      </c>
      <c r="L12" s="42">
        <f>'Segment AED'!L12/3.673</f>
        <v>0</v>
      </c>
      <c r="M12" s="42">
        <f>'Segment AED'!M12/3.673</f>
        <v>0</v>
      </c>
      <c r="N12" s="42">
        <f>'Segment AED'!N12/3.673</f>
        <v>0</v>
      </c>
      <c r="O12" s="42">
        <f>'Segment AED'!O12/3.673</f>
        <v>0</v>
      </c>
      <c r="P12" s="42">
        <f>'Segment AED'!P12/3.673</f>
        <v>0</v>
      </c>
      <c r="Q12" s="42">
        <f>'Segment AED'!Q12/3.673</f>
        <v>0</v>
      </c>
      <c r="R12" s="135"/>
      <c r="S12" s="44">
        <f>'Segment AED'!S12/3.673</f>
        <v>59.840414151919418</v>
      </c>
      <c r="T12" s="44">
        <f>'Segment AED'!T12/3.673</f>
        <v>66.730193302477545</v>
      </c>
      <c r="U12" s="44">
        <f>'Segment AED'!U12/3.673</f>
        <v>85.385982044649552</v>
      </c>
      <c r="V12" s="44">
        <f>'Segment AED'!V12/3.673</f>
        <v>88.889355684726382</v>
      </c>
      <c r="W12" s="142">
        <f>'Segment AED'!W12/3.673</f>
        <v>74.870677919956435</v>
      </c>
      <c r="X12" s="44">
        <f>'Segment AED'!X12/3.673</f>
        <v>75.415191941192489</v>
      </c>
      <c r="Y12" s="44">
        <f>'Segment AED'!Y12/3.673</f>
        <v>78.137762047372718</v>
      </c>
      <c r="Z12" s="143">
        <f>'Segment AED'!Z12/3.673</f>
        <v>78.954533079226792</v>
      </c>
      <c r="AA12" s="44">
        <f>'Segment AED'!AA12/3.673</f>
        <v>70.786822760686093</v>
      </c>
      <c r="AB12" s="44">
        <f>'Segment AED'!AB12/3.673</f>
        <v>44.105635720119793</v>
      </c>
      <c r="AC12" s="44">
        <f>'Segment AED'!AC12/3.673</f>
        <v>63.708140484617481</v>
      </c>
      <c r="AD12" s="44">
        <f>'Segment AED'!AD12/3.673</f>
        <v>60.441056357201198</v>
      </c>
      <c r="AE12" s="142">
        <f>'Segment AED'!AE12/3.673</f>
        <v>68.881023686359924</v>
      </c>
      <c r="AF12" s="44">
        <f>'Segment AED'!AF12/3.673</f>
        <v>76.776476994282604</v>
      </c>
      <c r="AG12" s="44">
        <f>'Segment AED'!AG12/3.673</f>
        <v>73.012628720392115</v>
      </c>
      <c r="AH12" s="143">
        <f>'Segment AED'!AH12/3.673</f>
        <v>78.682276068608772</v>
      </c>
      <c r="AI12" s="44">
        <f>'Segment AED'!AI12/3.673</f>
        <v>77.320991015518644</v>
      </c>
      <c r="AJ12" s="44">
        <f>'Segment AED'!AJ12/3.673</f>
        <v>73.781649877484341</v>
      </c>
      <c r="AK12" s="44">
        <f>'Segment AED'!AK12/3.673</f>
        <v>76.776476994282604</v>
      </c>
      <c r="AL12" s="44">
        <f>'Segment AED'!AL12/3.673</f>
        <v>84.944187312823303</v>
      </c>
      <c r="AM12" s="142">
        <f>'Segment AED'!AM12/3.673</f>
        <v>87.902620242934319</v>
      </c>
      <c r="AN12" s="44">
        <f>'Segment AED'!AN12/3.673</f>
        <v>92.561857831494308</v>
      </c>
      <c r="AO12" s="44">
        <f>'Segment AED'!AO12/3.673</f>
        <v>96.428216909417145</v>
      </c>
      <c r="AP12" s="143">
        <f>'Segment AED'!AP12/3.673</f>
        <v>105.01872623738255</v>
      </c>
      <c r="AQ12" s="44">
        <f>'Segment AED'!AQ12/3.673</f>
        <v>99.702766118607684</v>
      </c>
      <c r="AR12" s="44">
        <f>'Segment AED'!AR12/3.673</f>
        <v>104.75982255585512</v>
      </c>
      <c r="AS12" s="44">
        <f>'Segment AED'!AS12/3.673</f>
        <v>106.07468765530825</v>
      </c>
      <c r="AT12" s="44">
        <f>'Segment AED'!AT12/3.673</f>
        <v>118.37914076796922</v>
      </c>
      <c r="AU12" s="9"/>
      <c r="BC12" s="44"/>
    </row>
    <row r="13" spans="2:56" ht="14.1" customHeight="1" x14ac:dyDescent="0.2">
      <c r="B13" s="103" t="s">
        <v>238</v>
      </c>
      <c r="C13" s="44"/>
      <c r="D13" s="44"/>
      <c r="E13" s="44">
        <f>'Segment AED'!E13/3.673</f>
        <v>184.17047641437455</v>
      </c>
      <c r="F13" s="44">
        <f>'Segment AED'!F13/3.673</f>
        <v>218.07786550503675</v>
      </c>
      <c r="G13" s="44">
        <f>'Segment AED'!G13/3.673</f>
        <v>165.53226245575823</v>
      </c>
      <c r="H13" s="44">
        <f>'Segment AED'!H13/3.673</f>
        <v>182.13994010345766</v>
      </c>
      <c r="I13" s="44">
        <f>'Segment AED'!I13/3.673</f>
        <v>200.10890280424721</v>
      </c>
      <c r="J13" s="102">
        <f>'Segment AED'!J13/3.673</f>
        <v>231.42722643104509</v>
      </c>
      <c r="K13" s="44">
        <f>'Segment AED'!K13/3.673</f>
        <v>256.75761339601127</v>
      </c>
      <c r="L13" s="57">
        <f>'Segment AED'!L13/3.673</f>
        <v>0</v>
      </c>
      <c r="M13" s="57">
        <f>'Segment AED'!M13/3.673</f>
        <v>0</v>
      </c>
      <c r="N13" s="57">
        <f>'Segment AED'!N13/3.673</f>
        <v>0</v>
      </c>
      <c r="O13" s="57">
        <f>'Segment AED'!O13/3.673</f>
        <v>0</v>
      </c>
      <c r="P13" s="57">
        <f>'Segment AED'!P13/3.673</f>
        <v>0</v>
      </c>
      <c r="Q13" s="57">
        <f>'Segment AED'!Q13/3.673</f>
        <v>0</v>
      </c>
      <c r="R13" s="77"/>
      <c r="S13" s="44">
        <f>'Segment AED'!S13/3.673</f>
        <v>40.695286923495779</v>
      </c>
      <c r="T13" s="44">
        <f>'Segment AED'!T13/3.673</f>
        <v>43.839978695888924</v>
      </c>
      <c r="U13" s="44">
        <f>'Segment AED'!U13/3.673</f>
        <v>47.085336735637846</v>
      </c>
      <c r="V13" s="44">
        <f>'Segment AED'!V13/3.673</f>
        <v>52.549874059352021</v>
      </c>
      <c r="W13" s="186">
        <f>'Segment AED'!W13/3.673</f>
        <v>53.634631091750613</v>
      </c>
      <c r="X13" s="84">
        <f>'Segment AED'!X13/3.673</f>
        <v>53.634631091750613</v>
      </c>
      <c r="Y13" s="84">
        <f>'Segment AED'!Y13/3.673</f>
        <v>55.540430166076774</v>
      </c>
      <c r="Z13" s="187">
        <f>'Segment AED'!Z13/3.673</f>
        <v>55.540430166076774</v>
      </c>
      <c r="AA13" s="89">
        <f>'Segment AED'!AA13/3.673</f>
        <v>50.095289953716311</v>
      </c>
      <c r="AB13" s="89">
        <f>'Segment AED'!AB13/3.673</f>
        <v>34.032126327252925</v>
      </c>
      <c r="AC13" s="84">
        <f>'Segment AED'!AC13/3.673</f>
        <v>42.199836645793631</v>
      </c>
      <c r="AD13" s="84">
        <f>'Segment AED'!AD13/3.673</f>
        <v>39.205009528995369</v>
      </c>
      <c r="AE13" s="186">
        <f>'Segment AED'!AE13/3.673</f>
        <v>41.927579635175604</v>
      </c>
      <c r="AF13" s="84">
        <f>'Segment AED'!AF13/3.673</f>
        <v>43.016607677647698</v>
      </c>
      <c r="AG13" s="84">
        <f>'Segment AED'!AG13/3.673</f>
        <v>45.990954396950727</v>
      </c>
      <c r="AH13" s="187">
        <f>'Segment AED'!AH13/3.673</f>
        <v>51.184317996188405</v>
      </c>
      <c r="AI13" s="89">
        <f>'Segment AED'!AI13/3.673</f>
        <v>49.006261911244216</v>
      </c>
      <c r="AJ13" s="89">
        <f>'Segment AED'!AJ13/3.673</f>
        <v>46.011434794445954</v>
      </c>
      <c r="AK13" s="44">
        <f>'Segment AED'!AK13/3.673</f>
        <v>48.947357946999887</v>
      </c>
      <c r="AL13" s="44">
        <f>'Segment AED'!AL13/3.673</f>
        <v>56.357201197930848</v>
      </c>
      <c r="AM13" s="186">
        <f>'Segment AED'!AM13/3.673</f>
        <v>54.721014100200712</v>
      </c>
      <c r="AN13" s="84">
        <f>'Segment AED'!AN13/3.673</f>
        <v>56.348017833183349</v>
      </c>
      <c r="AO13" s="44">
        <f>'Segment AED'!AO13/3.673</f>
        <v>56.57738401074792</v>
      </c>
      <c r="AP13" s="143">
        <f>'Segment AED'!AP13/3.673</f>
        <v>63.780810486913104</v>
      </c>
      <c r="AQ13" s="89">
        <f>'Segment AED'!AQ13/3.673</f>
        <v>59.508115667228601</v>
      </c>
      <c r="AR13" s="89">
        <f>'Segment AED'!AR13/3.673</f>
        <v>63.604909514007439</v>
      </c>
      <c r="AS13" s="89">
        <f>'Segment AED'!AS13/3.673</f>
        <v>63.267290149210645</v>
      </c>
      <c r="AT13" s="89">
        <f>'Segment AED'!AT13/3.673</f>
        <v>70.377298065564588</v>
      </c>
      <c r="AU13" s="9"/>
      <c r="BC13" s="84"/>
    </row>
    <row r="14" spans="2:56" ht="14.1" customHeight="1" x14ac:dyDescent="0.2">
      <c r="B14" s="11"/>
      <c r="C14" s="44"/>
      <c r="D14" s="44"/>
      <c r="E14" s="44"/>
      <c r="F14" s="44"/>
      <c r="G14" s="44"/>
      <c r="H14" s="44"/>
      <c r="I14" s="44"/>
      <c r="J14" s="102"/>
      <c r="K14" s="44"/>
      <c r="L14" s="12"/>
      <c r="M14" s="12"/>
      <c r="N14" s="12"/>
      <c r="O14" s="12"/>
      <c r="P14" s="12"/>
      <c r="Q14" s="12"/>
      <c r="R14" s="13"/>
      <c r="W14" s="190"/>
      <c r="X14" s="9"/>
      <c r="Y14" s="9"/>
      <c r="Z14" s="191"/>
      <c r="AE14" s="190"/>
      <c r="AF14" s="9"/>
      <c r="AG14" s="9"/>
      <c r="AH14" s="191"/>
      <c r="AL14" s="9"/>
      <c r="AM14" s="190"/>
      <c r="AN14" s="9"/>
      <c r="AO14" s="9"/>
      <c r="AP14" s="191"/>
      <c r="AU14" s="9"/>
    </row>
    <row r="15" spans="2:56" ht="14.1" customHeight="1" x14ac:dyDescent="0.2">
      <c r="B15" s="5" t="s">
        <v>52</v>
      </c>
      <c r="C15" s="47"/>
      <c r="D15" s="47"/>
      <c r="E15" s="47">
        <f>'Segment AED'!E15/3.673</f>
        <v>1885.9243125510484</v>
      </c>
      <c r="F15" s="47">
        <f>'Segment AED'!F15/3.673</f>
        <v>1851.3476722025591</v>
      </c>
      <c r="G15" s="47">
        <f>'Segment AED'!G15/3.673</f>
        <v>1303.02205281786</v>
      </c>
      <c r="H15" s="47">
        <f>'Segment AED'!H15/3.673</f>
        <v>1635.0061501633545</v>
      </c>
      <c r="I15" s="47">
        <f>'Segment AED'!I15/3.673</f>
        <v>2900.3539341138035</v>
      </c>
      <c r="J15" s="111">
        <f>'Segment AED'!J15/3.673</f>
        <v>3106.9311253190576</v>
      </c>
      <c r="K15" s="47">
        <f>'Segment AED'!K15/3.673</f>
        <v>3173.1701606316365</v>
      </c>
      <c r="L15" s="37">
        <f>'Segment AED'!L15/3.673</f>
        <v>0</v>
      </c>
      <c r="M15" s="37">
        <f>'Segment AED'!M15/3.673</f>
        <v>0</v>
      </c>
      <c r="N15" s="37">
        <f>'Segment AED'!N15/3.673</f>
        <v>0</v>
      </c>
      <c r="O15" s="37">
        <f>'Segment AED'!O15/3.673</f>
        <v>0</v>
      </c>
      <c r="P15" s="37">
        <f>'Segment AED'!P15/3.673</f>
        <v>0</v>
      </c>
      <c r="Q15" s="37">
        <f>'Segment AED'!Q15/3.673</f>
        <v>0</v>
      </c>
      <c r="R15" s="6"/>
      <c r="S15" s="87">
        <f>'Segment AED'!S15/3.673</f>
        <v>393.68363735366188</v>
      </c>
      <c r="T15" s="87">
        <f>'Segment AED'!T15/3.673</f>
        <v>468.82657228423631</v>
      </c>
      <c r="U15" s="87">
        <f>'Segment AED'!U15/3.673</f>
        <v>526.62673563844271</v>
      </c>
      <c r="V15" s="87">
        <f>'Segment AED'!V15/3.673</f>
        <v>496.78736727470744</v>
      </c>
      <c r="W15" s="184">
        <f>'Segment AED'!W15/3.673</f>
        <v>412.19711407568747</v>
      </c>
      <c r="X15" s="87">
        <f>'Segment AED'!X15/3.673</f>
        <v>461.20337598693163</v>
      </c>
      <c r="Y15" s="87">
        <f>'Segment AED'!Y15/3.673</f>
        <v>527.90634358834734</v>
      </c>
      <c r="Z15" s="185">
        <f>'Segment AED'!Z15/3.673</f>
        <v>450.04083855159269</v>
      </c>
      <c r="AA15" s="87">
        <f>'Segment AED'!AA15/3.673</f>
        <v>406.75197386332695</v>
      </c>
      <c r="AB15" s="87">
        <f>'Segment AED'!AB15/3.673</f>
        <v>267.62864143751699</v>
      </c>
      <c r="AC15" s="87">
        <f>'Segment AED'!AC15/3.673</f>
        <v>303.56656683909608</v>
      </c>
      <c r="AD15" s="87">
        <f>'Segment AED'!AD15/3.673</f>
        <v>325.07487067791993</v>
      </c>
      <c r="AE15" s="184">
        <f>'Segment AED'!AE15/3.673</f>
        <v>363.73536618567925</v>
      </c>
      <c r="AF15" s="87">
        <f>'Segment AED'!AF15/3.673</f>
        <v>406.75197386332695</v>
      </c>
      <c r="AG15" s="87">
        <f>'Segment AED'!AG15/3.673</f>
        <v>405.03622023141838</v>
      </c>
      <c r="AH15" s="185">
        <f>'Segment AED'!AH15/3.673</f>
        <v>459.40941797168551</v>
      </c>
      <c r="AI15" s="87">
        <f>'Segment AED'!AI15/3.673</f>
        <v>581.54097468009797</v>
      </c>
      <c r="AJ15" s="87">
        <f>'Segment AED'!AJ15/3.673</f>
        <v>794.71821399401028</v>
      </c>
      <c r="AK15" s="87">
        <f>'Segment AED'!AK15/3.673</f>
        <v>737.24892442689895</v>
      </c>
      <c r="AL15" s="87">
        <f>'Segment AED'!AL15/3.673</f>
        <v>786.5505036754696</v>
      </c>
      <c r="AM15" s="184">
        <f>'Segment AED'!AM15/3.673</f>
        <v>745.59184198182732</v>
      </c>
      <c r="AN15" s="87">
        <f>'Segment AED'!AN15/3.673</f>
        <v>676.0641145747046</v>
      </c>
      <c r="AO15" s="87">
        <f>'Segment AED'!AO15/3.673</f>
        <v>791.99874088392653</v>
      </c>
      <c r="AP15" s="185">
        <f>'Segment AED'!AP15/3.673</f>
        <v>893.27642787859929</v>
      </c>
      <c r="AQ15" s="87">
        <f>'Segment AED'!AQ15/3.673</f>
        <v>811.84162050348914</v>
      </c>
      <c r="AR15" s="87">
        <f>'Segment AED'!AR15/3.673</f>
        <v>742.80574912197119</v>
      </c>
      <c r="AS15" s="87">
        <f>'Segment AED'!AS15/3.673</f>
        <v>825.34085971469653</v>
      </c>
      <c r="AT15" s="87">
        <f>'Segment AED'!AT15/3.673</f>
        <v>793.1819312914796</v>
      </c>
      <c r="AU15" s="87"/>
      <c r="BC15" s="87"/>
    </row>
    <row r="16" spans="2:56" ht="14.1" customHeight="1" x14ac:dyDescent="0.2">
      <c r="B16" s="11" t="s">
        <v>53</v>
      </c>
      <c r="C16" s="44"/>
      <c r="D16" s="44"/>
      <c r="E16" s="44">
        <f>'Segment AED'!E16/3.673</f>
        <v>1288.6468826572286</v>
      </c>
      <c r="F16" s="44">
        <f>'Segment AED'!F16/3.673</f>
        <v>1290.225973318813</v>
      </c>
      <c r="G16" s="44">
        <f>'Segment AED'!G16/3.673</f>
        <v>985.5703784372447</v>
      </c>
      <c r="H16" s="44">
        <f>'Segment AED'!H16/3.673</f>
        <v>1281.9174034386065</v>
      </c>
      <c r="I16" s="44">
        <f>'Segment AED'!I16/3.673</f>
        <v>2614.484072964879</v>
      </c>
      <c r="J16" s="102">
        <f>'Segment AED'!J16/3.673</f>
        <v>2687.788283204754</v>
      </c>
      <c r="K16" s="44">
        <f>'Segment AED'!K16/3.673</f>
        <v>2745.6683909610674</v>
      </c>
      <c r="L16" s="12">
        <f>'Segment AED'!L16/3.673</f>
        <v>0</v>
      </c>
      <c r="M16" s="12">
        <f>'Segment AED'!M16/3.673</f>
        <v>0</v>
      </c>
      <c r="N16" s="12">
        <f>'Segment AED'!N16/3.673</f>
        <v>0</v>
      </c>
      <c r="O16" s="12">
        <f>'Segment AED'!O16/3.673</f>
        <v>0</v>
      </c>
      <c r="P16" s="12">
        <f>'Segment AED'!P16/3.673</f>
        <v>0</v>
      </c>
      <c r="Q16" s="12">
        <f>'Segment AED'!Q16/3.673</f>
        <v>0</v>
      </c>
      <c r="R16" s="13"/>
      <c r="S16" s="44">
        <f>'Segment AED'!S16/3.673</f>
        <v>257.55513204465012</v>
      </c>
      <c r="T16" s="44">
        <f>'Segment AED'!T16/3.673</f>
        <v>316.63490334876121</v>
      </c>
      <c r="U16" s="44">
        <f>'Segment AED'!U16/3.673</f>
        <v>380.50639803974951</v>
      </c>
      <c r="V16" s="44">
        <f>'Segment AED'!V16/3.673</f>
        <v>333.9504492240676</v>
      </c>
      <c r="W16" s="142">
        <f>'Segment AED'!W16/3.673</f>
        <v>280.15246392594611</v>
      </c>
      <c r="X16" s="44">
        <f>'Segment AED'!X16/3.673</f>
        <v>322.62455758235774</v>
      </c>
      <c r="Y16" s="44">
        <f>'Segment AED'!Y16/3.673</f>
        <v>374.89790362101826</v>
      </c>
      <c r="Z16" s="143">
        <f>'Segment AED'!Z16/3.673</f>
        <v>313.36781922134497</v>
      </c>
      <c r="AA16" s="44">
        <f>'Segment AED'!AA16/3.673</f>
        <v>286.14211815954263</v>
      </c>
      <c r="AB16" s="44">
        <f>'Segment AED'!AB16/3.673</f>
        <v>207.18758508031581</v>
      </c>
      <c r="AC16" s="44">
        <f>'Segment AED'!AC16/3.673</f>
        <v>237.13585624829838</v>
      </c>
      <c r="AD16" s="44">
        <f>'Segment AED'!AD16/3.673</f>
        <v>255.10481894908793</v>
      </c>
      <c r="AE16" s="142">
        <f>'Segment AED'!AE16/3.673</f>
        <v>285.59760413830656</v>
      </c>
      <c r="AF16" s="44">
        <f>'Segment AED'!AF16/3.673</f>
        <v>309.82847808331064</v>
      </c>
      <c r="AG16" s="44">
        <f>'Segment AED'!AG16/3.673</f>
        <v>310.99148384699151</v>
      </c>
      <c r="AH16" s="143">
        <f>'Segment AED'!AH16/3.673</f>
        <v>375.49011509937407</v>
      </c>
      <c r="AI16" s="44">
        <f>'Segment AED'!AI16/3.673</f>
        <v>495.50775932480263</v>
      </c>
      <c r="AJ16" s="44">
        <f>'Segment AED'!AJ16/3.673</f>
        <v>728.55976041383065</v>
      </c>
      <c r="AK16" s="44">
        <f>'Segment AED'!AK16/3.673</f>
        <v>674.87550907432615</v>
      </c>
      <c r="AL16" s="44">
        <f>'Segment AED'!AL16/3.673</f>
        <v>716.03593792540153</v>
      </c>
      <c r="AM16" s="142">
        <f>'Segment AED'!AM16/3.673</f>
        <v>661.67473311729725</v>
      </c>
      <c r="AN16" s="44">
        <f>'Segment AED'!AN16/3.673</f>
        <v>571.82756954787135</v>
      </c>
      <c r="AO16" s="44">
        <f>'Segment AED'!AO16/3.673</f>
        <v>684.0301429670925</v>
      </c>
      <c r="AP16" s="143">
        <f>'Segment AED'!AP16/3.673</f>
        <v>770.25583757249262</v>
      </c>
      <c r="AQ16" s="44">
        <f>'Segment AED'!AQ16/3.673</f>
        <v>704.44249870963995</v>
      </c>
      <c r="AR16" s="44">
        <f>'Segment AED'!AR16/3.673</f>
        <v>641.57540894772671</v>
      </c>
      <c r="AS16" s="44">
        <f>'Segment AED'!AS16/3.673</f>
        <v>711.85799848989154</v>
      </c>
      <c r="AT16" s="44">
        <f>'Segment AED'!AT16/3.673</f>
        <v>687.79248481380932</v>
      </c>
      <c r="AU16" s="9"/>
      <c r="BC16" s="44"/>
    </row>
    <row r="17" spans="2:61" ht="14.1" customHeight="1" x14ac:dyDescent="0.2">
      <c r="B17" s="11" t="s">
        <v>54</v>
      </c>
      <c r="C17" s="44"/>
      <c r="D17" s="44"/>
      <c r="E17" s="44">
        <f>'Segment AED'!E17/3.673</f>
        <v>597.27742989381977</v>
      </c>
      <c r="F17" s="44">
        <f>'Segment AED'!F17/3.673</f>
        <v>561.12169888374626</v>
      </c>
      <c r="G17" s="44">
        <f>'Segment AED'!G17/3.673</f>
        <v>317.45167438061532</v>
      </c>
      <c r="H17" s="44">
        <f>'Segment AED'!H17/3.673</f>
        <v>353.08874672474809</v>
      </c>
      <c r="I17" s="44">
        <f>'Segment AED'!I17/3.673</f>
        <v>285.8698611489246</v>
      </c>
      <c r="J17" s="102">
        <f>'Segment AED'!J17/3.673</f>
        <v>419.14284211430402</v>
      </c>
      <c r="K17" s="44">
        <f>'Segment AED'!K17/3.673</f>
        <v>427.50176967056899</v>
      </c>
      <c r="L17" s="12">
        <f>'Segment AED'!L17/3.673</f>
        <v>0</v>
      </c>
      <c r="M17" s="12">
        <f>'Segment AED'!M17/3.673</f>
        <v>0</v>
      </c>
      <c r="N17" s="12">
        <f>'Segment AED'!N17/3.673</f>
        <v>0</v>
      </c>
      <c r="O17" s="12">
        <f>'Segment AED'!O17/3.673</f>
        <v>0</v>
      </c>
      <c r="P17" s="12">
        <f>'Segment AED'!P17/3.673</f>
        <v>0</v>
      </c>
      <c r="Q17" s="12">
        <f>'Segment AED'!Q17/3.673</f>
        <v>0</v>
      </c>
      <c r="R17" s="13"/>
      <c r="S17" s="44">
        <f>'Segment AED'!S17/3.673</f>
        <v>136.1285053090117</v>
      </c>
      <c r="T17" s="44">
        <f>'Segment AED'!T17/3.673</f>
        <v>152.19166893547509</v>
      </c>
      <c r="U17" s="44">
        <f>'Segment AED'!U17/3.673</f>
        <v>146.12033759869317</v>
      </c>
      <c r="V17" s="44">
        <f>'Segment AED'!V17/3.673</f>
        <v>162.83691805063984</v>
      </c>
      <c r="W17" s="142">
        <f>'Segment AED'!W17/3.673</f>
        <v>132.86142118159543</v>
      </c>
      <c r="X17" s="44">
        <f>'Segment AED'!X17/3.673</f>
        <v>138.57881840457392</v>
      </c>
      <c r="Y17" s="44">
        <f>'Segment AED'!Y17/3.673</f>
        <v>152.73618295671113</v>
      </c>
      <c r="Z17" s="143">
        <f>'Segment AED'!Z17/3.673</f>
        <v>136.67301933024774</v>
      </c>
      <c r="AA17" s="44">
        <f>'Segment AED'!AA17/3.673</f>
        <v>120.60985570378438</v>
      </c>
      <c r="AB17" s="44">
        <f>'Segment AED'!AB17/3.673</f>
        <v>60.441056357201198</v>
      </c>
      <c r="AC17" s="44">
        <f>'Segment AED'!AC17/3.673</f>
        <v>66.430710590797716</v>
      </c>
      <c r="AD17" s="44">
        <f>'Segment AED'!AD17/3.673</f>
        <v>69.970051728832019</v>
      </c>
      <c r="AE17" s="142">
        <f>'Segment AED'!AE17/3.673</f>
        <v>78.137762047372718</v>
      </c>
      <c r="AF17" s="44">
        <f>'Segment AED'!AF17/3.673</f>
        <v>96.923495780016339</v>
      </c>
      <c r="AG17" s="44">
        <f>'Segment AED'!AG17/3.673</f>
        <v>94.044736384426869</v>
      </c>
      <c r="AH17" s="143">
        <f>'Segment AED'!AH17/3.673</f>
        <v>83.919302872311434</v>
      </c>
      <c r="AI17" s="44">
        <f>'Segment AED'!AI17/3.673</f>
        <v>86.033215355295397</v>
      </c>
      <c r="AJ17" s="44">
        <f>'Segment AED'!AJ17/3.673</f>
        <v>66.158453580179682</v>
      </c>
      <c r="AK17" s="44">
        <f>'Segment AED'!AK17/3.673</f>
        <v>62.373415352572827</v>
      </c>
      <c r="AL17" s="44">
        <f>'Segment AED'!AL17/3.673</f>
        <v>70.514565750068058</v>
      </c>
      <c r="AM17" s="142">
        <f>'Segment AED'!AM17/3.673</f>
        <v>83.917108864530078</v>
      </c>
      <c r="AN17" s="44">
        <f>'Segment AED'!AN17/3.673</f>
        <v>104.23654502683316</v>
      </c>
      <c r="AO17" s="44">
        <f>'Segment AED'!AO17/3.673</f>
        <v>107.96859791683403</v>
      </c>
      <c r="AP17" s="143">
        <f>'Segment AED'!AP17/3.673</f>
        <v>123.02059030610668</v>
      </c>
      <c r="AQ17" s="44">
        <f>'Segment AED'!AQ17/3.673</f>
        <v>107.39912179384925</v>
      </c>
      <c r="AR17" s="44">
        <f>'Segment AED'!AR17/3.673</f>
        <v>101.23034017424446</v>
      </c>
      <c r="AS17" s="44">
        <f>'Segment AED'!AS17/3.673</f>
        <v>113.48286122480495</v>
      </c>
      <c r="AT17" s="44">
        <f>'Segment AED'!AT17/3.673</f>
        <v>105.38944647767032</v>
      </c>
      <c r="AU17" s="9"/>
      <c r="BC17" s="44"/>
    </row>
    <row r="18" spans="2:61" ht="14.1" customHeight="1" x14ac:dyDescent="0.2">
      <c r="B18" s="11"/>
      <c r="L18" s="12"/>
      <c r="M18" s="12"/>
      <c r="N18" s="12"/>
      <c r="O18" s="12"/>
      <c r="P18" s="12"/>
      <c r="Q18" s="12"/>
      <c r="R18" s="13"/>
      <c r="W18" s="190"/>
      <c r="X18" s="9"/>
      <c r="Y18" s="9"/>
      <c r="Z18" s="191"/>
      <c r="AE18" s="190"/>
      <c r="AF18" s="9"/>
      <c r="AG18" s="9"/>
      <c r="AH18" s="191"/>
      <c r="AL18" s="9"/>
      <c r="AM18" s="190"/>
      <c r="AN18" s="9"/>
      <c r="AO18" s="9"/>
      <c r="AP18" s="191"/>
      <c r="AU18" s="9"/>
    </row>
    <row r="19" spans="2:61" s="105" customFormat="1" ht="14.1" customHeight="1" thickBot="1" x14ac:dyDescent="0.25">
      <c r="B19" s="138" t="s">
        <v>55</v>
      </c>
      <c r="C19" s="177"/>
      <c r="D19" s="177"/>
      <c r="E19" s="177">
        <f>'Segment AED'!E19/3.673</f>
        <v>6221.3949496324531</v>
      </c>
      <c r="F19" s="177">
        <f>'Segment AED'!F19/3.673</f>
        <v>5809.1478355567651</v>
      </c>
      <c r="G19" s="177">
        <f>'Segment AED'!G19/3.673</f>
        <v>4392.0500952899538</v>
      </c>
      <c r="H19" s="177">
        <f>'Segment AED'!H19/3.673</f>
        <v>5695.9872620255928</v>
      </c>
      <c r="I19" s="177">
        <f>'Segment AED'!I19/3.673</f>
        <v>8742.4448679553498</v>
      </c>
      <c r="J19" s="178">
        <f>'Segment AED'!J19/3.673</f>
        <v>9427.8609176007103</v>
      </c>
      <c r="K19" s="177">
        <f>'Segment AED'!K19/3.673</f>
        <v>9652.522733460386</v>
      </c>
      <c r="L19" s="37">
        <f>'Segment AED'!L19/3.673</f>
        <v>0</v>
      </c>
      <c r="M19" s="37">
        <f>'Segment AED'!M19/3.673</f>
        <v>0</v>
      </c>
      <c r="N19" s="37">
        <f>'Segment AED'!N19/3.673</f>
        <v>0</v>
      </c>
      <c r="O19" s="37">
        <f>'Segment AED'!O19/3.673</f>
        <v>0</v>
      </c>
      <c r="P19" s="37">
        <f>'Segment AED'!P19/3.673</f>
        <v>0</v>
      </c>
      <c r="Q19" s="37">
        <f>'Segment AED'!Q19/3.673</f>
        <v>0</v>
      </c>
      <c r="R19" s="6"/>
      <c r="S19" s="177">
        <f>'Segment AED'!S19/3.673</f>
        <v>1398.6812593111897</v>
      </c>
      <c r="T19" s="177">
        <f>'Segment AED'!T19/3.673</f>
        <v>1575.8891998148654</v>
      </c>
      <c r="U19" s="177">
        <f>'Segment AED'!U19/3.673</f>
        <v>1621.2205791886734</v>
      </c>
      <c r="V19" s="177">
        <f>'Segment AED'!V19/3.673</f>
        <v>1625.6039113177239</v>
      </c>
      <c r="W19" s="188">
        <f>'Segment AED'!W19/3.673</f>
        <v>1298.6659406479716</v>
      </c>
      <c r="X19" s="177">
        <f>'Segment AED'!X19/3.673</f>
        <v>1498.5025864416009</v>
      </c>
      <c r="Y19" s="177">
        <f>'Segment AED'!Y19/3.673</f>
        <v>1534.712768853798</v>
      </c>
      <c r="Z19" s="189">
        <f>'Segment AED'!Z19/3.673</f>
        <v>1477.266539613395</v>
      </c>
      <c r="AA19" s="177">
        <f>'Segment AED'!AA19/3.673</f>
        <v>1344.6773754424175</v>
      </c>
      <c r="AB19" s="177">
        <f>'Segment AED'!AB19/3.673</f>
        <v>821.12714402395864</v>
      </c>
      <c r="AC19" s="177">
        <f>'Segment AED'!AC19/3.673</f>
        <v>1097.1957527906343</v>
      </c>
      <c r="AD19" s="177">
        <f>'Segment AED'!AD19/3.673</f>
        <v>1128.5053090117071</v>
      </c>
      <c r="AE19" s="146">
        <f>'Segment AED'!AE19/3.673</f>
        <v>1165.8045194663762</v>
      </c>
      <c r="AF19" s="139">
        <f>'Segment AED'!AF19/3.673</f>
        <v>1366.1856792812414</v>
      </c>
      <c r="AG19" s="139">
        <f>'Segment AED'!AG19/3.673</f>
        <v>1469.6433433160903</v>
      </c>
      <c r="AH19" s="147">
        <f>'Segment AED'!AH19/3.673</f>
        <v>1694.1698446447049</v>
      </c>
      <c r="AI19" s="139">
        <f>'Segment AED'!AI19/3.673</f>
        <v>1833.9232235230056</v>
      </c>
      <c r="AJ19" s="139">
        <f>'Segment AED'!AJ19/3.673</f>
        <v>2351.4838007078683</v>
      </c>
      <c r="AK19" s="139">
        <f>'Segment AED'!AK19/3.673</f>
        <v>2328.0696977947182</v>
      </c>
      <c r="AL19" s="139">
        <f>'Segment AED'!AL19/3.673</f>
        <v>2228.6958889191396</v>
      </c>
      <c r="AM19" s="146">
        <f>'Segment AED'!AM19/3.673</f>
        <v>2177.6036694042441</v>
      </c>
      <c r="AN19" s="139">
        <f>'Segment AED'!AN19/3.673</f>
        <v>2213.9045876401829</v>
      </c>
      <c r="AO19" s="139">
        <f>'Segment AED'!AO19/3.673</f>
        <v>2432.5908026686266</v>
      </c>
      <c r="AP19" s="147">
        <f>'Segment AED'!AP19/3.673</f>
        <v>2603.7618578876582</v>
      </c>
      <c r="AQ19" s="139">
        <f>'Segment AED'!AQ19/3.673</f>
        <v>2382.2245082783097</v>
      </c>
      <c r="AR19" s="139">
        <f>'Segment AED'!AR19/3.673</f>
        <v>2391.5446106167174</v>
      </c>
      <c r="AS19" s="139">
        <f>'Segment AED'!AS19/3.673</f>
        <v>2472.9059300863919</v>
      </c>
      <c r="AT19" s="139">
        <f>'Segment AED'!AT19/3.673</f>
        <v>2405.8476844789675</v>
      </c>
      <c r="AU19" s="87"/>
      <c r="AV19" s="95"/>
      <c r="BC19" s="87"/>
      <c r="BD19" s="7"/>
      <c r="BE19" s="7"/>
      <c r="BF19" s="7"/>
      <c r="BG19" s="7"/>
      <c r="BH19" s="7"/>
    </row>
    <row r="20" spans="2:61" s="9" customFormat="1" ht="14.1" customHeight="1" thickTop="1" x14ac:dyDescent="0.2">
      <c r="J20" s="107"/>
      <c r="K20" s="110"/>
      <c r="L20" s="8"/>
      <c r="M20" s="8"/>
      <c r="N20" s="8"/>
      <c r="O20" s="8"/>
      <c r="P20" s="8"/>
      <c r="Q20" s="8"/>
      <c r="AV20" s="10"/>
      <c r="AW20" s="10"/>
      <c r="AX20" s="10"/>
      <c r="AY20" s="10"/>
      <c r="AZ20" s="10"/>
      <c r="BA20" s="10"/>
      <c r="BB20" s="10"/>
      <c r="BD20" s="114"/>
      <c r="BE20" s="114"/>
      <c r="BF20" s="114"/>
      <c r="BG20" s="114"/>
      <c r="BH20" s="114"/>
      <c r="BI20" s="114"/>
    </row>
    <row r="21" spans="2:61" s="9" customFormat="1" ht="14.1" customHeight="1" x14ac:dyDescent="0.2">
      <c r="B21" s="132" t="s">
        <v>40</v>
      </c>
      <c r="J21" s="107"/>
      <c r="L21" s="96"/>
      <c r="M21" s="96"/>
      <c r="N21" s="96"/>
      <c r="O21" s="96"/>
      <c r="P21" s="96"/>
      <c r="Q21" s="96"/>
      <c r="R21" s="95"/>
      <c r="AV21" s="10"/>
      <c r="AW21" s="10"/>
      <c r="AX21" s="10"/>
      <c r="AY21" s="10"/>
      <c r="AZ21" s="10"/>
      <c r="BA21" s="10"/>
      <c r="BB21" s="10"/>
    </row>
    <row r="22" spans="2:61" s="13" customFormat="1" ht="14.1" customHeight="1" x14ac:dyDescent="0.2">
      <c r="B22" s="24" t="s">
        <v>22</v>
      </c>
      <c r="C22" s="25"/>
      <c r="D22" s="25"/>
      <c r="E22" s="25">
        <v>2018</v>
      </c>
      <c r="F22" s="25">
        <v>2019</v>
      </c>
      <c r="G22" s="25">
        <v>2020</v>
      </c>
      <c r="H22" s="25">
        <v>2021</v>
      </c>
      <c r="I22" s="25">
        <v>2022</v>
      </c>
      <c r="J22" s="25">
        <v>2023</v>
      </c>
      <c r="K22" s="25">
        <v>2024</v>
      </c>
      <c r="L22" s="81"/>
      <c r="M22" s="81"/>
      <c r="N22" s="81"/>
      <c r="O22" s="81"/>
      <c r="P22" s="6"/>
      <c r="Q22" s="6"/>
      <c r="R22" s="6"/>
      <c r="S22" s="26" t="s">
        <v>0</v>
      </c>
      <c r="T22" s="26" t="s">
        <v>1</v>
      </c>
      <c r="U22" s="26" t="s">
        <v>2</v>
      </c>
      <c r="V22" s="26" t="s">
        <v>3</v>
      </c>
      <c r="W22" s="31" t="s">
        <v>4</v>
      </c>
      <c r="X22" s="26" t="s">
        <v>5</v>
      </c>
      <c r="Y22" s="26" t="s">
        <v>6</v>
      </c>
      <c r="Z22" s="32" t="s">
        <v>7</v>
      </c>
      <c r="AA22" s="26" t="s">
        <v>8</v>
      </c>
      <c r="AB22" s="26" t="s">
        <v>9</v>
      </c>
      <c r="AC22" s="26" t="s">
        <v>10</v>
      </c>
      <c r="AD22" s="26" t="s">
        <v>11</v>
      </c>
      <c r="AE22" s="31" t="s">
        <v>12</v>
      </c>
      <c r="AF22" s="26" t="s">
        <v>13</v>
      </c>
      <c r="AG22" s="26" t="s">
        <v>14</v>
      </c>
      <c r="AH22" s="32" t="s">
        <v>15</v>
      </c>
      <c r="AI22" s="26" t="s">
        <v>16</v>
      </c>
      <c r="AJ22" s="26" t="s">
        <v>17</v>
      </c>
      <c r="AK22" s="26" t="s">
        <v>18</v>
      </c>
      <c r="AL22" s="26" t="s">
        <v>19</v>
      </c>
      <c r="AM22" s="31" t="s">
        <v>20</v>
      </c>
      <c r="AN22" s="26" t="s">
        <v>21</v>
      </c>
      <c r="AO22" s="26" t="s">
        <v>69</v>
      </c>
      <c r="AP22" s="32" t="s">
        <v>71</v>
      </c>
      <c r="AQ22" s="26" t="s">
        <v>72</v>
      </c>
      <c r="AR22" s="26" t="s">
        <v>75</v>
      </c>
      <c r="AS22" s="26" t="s">
        <v>80</v>
      </c>
      <c r="AT22" s="26" t="s">
        <v>85</v>
      </c>
      <c r="AV22" s="10"/>
      <c r="AW22" s="10"/>
      <c r="AX22" s="10"/>
      <c r="AY22" s="10"/>
      <c r="AZ22" s="10"/>
      <c r="BA22" s="10"/>
      <c r="BB22" s="10"/>
      <c r="BC22" s="10"/>
    </row>
    <row r="23" spans="2:61" ht="14.1" customHeight="1" x14ac:dyDescent="0.2">
      <c r="B23" s="5" t="s">
        <v>219</v>
      </c>
      <c r="C23" s="99"/>
      <c r="D23" s="99"/>
      <c r="E23" s="99">
        <f>'Segment AED'!E23/3.673</f>
        <v>960.52725199564384</v>
      </c>
      <c r="F23" s="99">
        <f>'Segment AED'!F23/3.673</f>
        <v>926.7628641437517</v>
      </c>
      <c r="G23" s="99">
        <f>'Segment AED'!G23/3.673</f>
        <v>1189.2186223795263</v>
      </c>
      <c r="H23" s="99">
        <f>'Segment AED'!H23/3.673</f>
        <v>965.42335965151096</v>
      </c>
      <c r="I23" s="99">
        <f>'Segment AED'!I23/3.673</f>
        <v>1152.191668935475</v>
      </c>
      <c r="J23" s="100">
        <f>'Segment AED'!J23/3.673</f>
        <v>1225.0069056488771</v>
      </c>
      <c r="K23" s="99">
        <f>'Segment AED'!K23/3.673</f>
        <v>1280.7746855847522</v>
      </c>
      <c r="L23" s="37">
        <f>'Segment AED'!L23/3.673</f>
        <v>0</v>
      </c>
      <c r="M23" s="37">
        <f>'Segment AED'!M23/3.673</f>
        <v>0</v>
      </c>
      <c r="N23" s="37">
        <f>'Segment AED'!N23/3.673</f>
        <v>0</v>
      </c>
      <c r="O23" s="37">
        <f>'Segment AED'!O23/3.673</f>
        <v>0</v>
      </c>
      <c r="P23" s="37">
        <f>'Segment AED'!P23/3.673</f>
        <v>0</v>
      </c>
      <c r="Q23" s="37">
        <f>'Segment AED'!Q23/3.673</f>
        <v>0</v>
      </c>
      <c r="R23" s="6"/>
      <c r="S23" s="99">
        <f>'Segment AED'!S23/3.673</f>
        <v>230.84</v>
      </c>
      <c r="T23" s="99">
        <f>'Segment AED'!T23/3.673</f>
        <v>262.23194263544787</v>
      </c>
      <c r="U23" s="99">
        <f>'Segment AED'!U23/3.673</f>
        <v>243.3974406234685</v>
      </c>
      <c r="V23" s="87">
        <f>'Segment AED'!V23/3.673</f>
        <v>224.05786873672744</v>
      </c>
      <c r="W23" s="182">
        <f>'Segment AED'!W23/3.673</f>
        <v>208.82112714402396</v>
      </c>
      <c r="X23" s="99">
        <f>'Segment AED'!X23/3.673</f>
        <v>253.19901987476177</v>
      </c>
      <c r="Y23" s="99">
        <f>'Segment AED'!Y23/3.673</f>
        <v>223.52300571739721</v>
      </c>
      <c r="Z23" s="183">
        <f>'Segment AED'!Z23/3.673</f>
        <v>241.21971140756875</v>
      </c>
      <c r="AA23" s="99">
        <f>'Segment AED'!AA23/3.673</f>
        <v>228.69588891913966</v>
      </c>
      <c r="AB23" s="99">
        <f>'Segment AED'!AB23/3.673</f>
        <v>268.9899264906071</v>
      </c>
      <c r="AC23" s="99">
        <f>'Segment AED'!AC23/3.673</f>
        <v>359.65151102640891</v>
      </c>
      <c r="AD23" s="99">
        <f>'Segment AED'!AD23/3.673</f>
        <v>331.88129594337056</v>
      </c>
      <c r="AE23" s="182">
        <f>'Segment AED'!AE23/3.673</f>
        <v>251.56547781105363</v>
      </c>
      <c r="AF23" s="99">
        <f>'Segment AED'!AF23/3.673</f>
        <v>233.86877212088211</v>
      </c>
      <c r="AG23" s="99">
        <f>'Segment AED'!AG23/3.673</f>
        <v>229.2404029403757</v>
      </c>
      <c r="AH23" s="183">
        <f>'Segment AED'!AH23/3.673</f>
        <v>250.74870677919955</v>
      </c>
      <c r="AI23" s="99">
        <f>'Segment AED'!AI23/3.673</f>
        <v>283.02598705832537</v>
      </c>
      <c r="AJ23" s="99">
        <f>'Segment AED'!AJ23/3.673</f>
        <v>340.27060576643316</v>
      </c>
      <c r="AK23" s="99">
        <f>'Segment AED'!AK23/3.673</f>
        <v>276.34086577729374</v>
      </c>
      <c r="AL23" s="99">
        <f>'Segment AED'!AL23/3.673</f>
        <v>252.65450585352573</v>
      </c>
      <c r="AM23" s="182">
        <f>'Segment AED'!AM23/3.673</f>
        <v>265.81993609970465</v>
      </c>
      <c r="AN23" s="99">
        <f>'Segment AED'!AN23/3.673</f>
        <v>293.41035041628857</v>
      </c>
      <c r="AO23" s="99">
        <f>'Segment AED'!AO23/3.673</f>
        <v>343.89596574624312</v>
      </c>
      <c r="AP23" s="183">
        <f>'Segment AED'!AP23/3.673</f>
        <v>321.85342768557894</v>
      </c>
      <c r="AQ23" s="99">
        <f>'Segment AED'!AQ23/3.673</f>
        <v>310.86252856836074</v>
      </c>
      <c r="AR23" s="87">
        <f>'Segment AED'!AR23/3.673</f>
        <v>324.70593681531807</v>
      </c>
      <c r="AS23" s="87">
        <f>'Segment AED'!AS23/3.673</f>
        <v>318.99323559818015</v>
      </c>
      <c r="AT23" s="87">
        <f>'Segment AED'!AT23/3.673</f>
        <v>326.21298460289336</v>
      </c>
      <c r="AU23" s="87"/>
      <c r="BC23" s="87"/>
    </row>
    <row r="24" spans="2:61" ht="14.1" customHeight="1" x14ac:dyDescent="0.2">
      <c r="B24" s="15" t="s">
        <v>220</v>
      </c>
      <c r="C24" s="115"/>
      <c r="D24" s="115"/>
      <c r="E24" s="115">
        <f>E23/E8</f>
        <v>0.22155086088698811</v>
      </c>
      <c r="F24" s="115">
        <f>F23/F8</f>
        <v>0.23416110614294561</v>
      </c>
      <c r="G24" s="115">
        <f>G23/G8</f>
        <v>0.38498149127445797</v>
      </c>
      <c r="H24" s="115">
        <f>H23/H8</f>
        <v>0.23773155625656139</v>
      </c>
      <c r="I24" s="115">
        <f>I23/I8</f>
        <v>0.19722248112592039</v>
      </c>
      <c r="J24" s="116">
        <f>J23/J8</f>
        <v>0.19380169467231009</v>
      </c>
      <c r="K24" s="115">
        <f>K23/K8</f>
        <v>0.19767016398454648</v>
      </c>
      <c r="L24" s="109" t="e">
        <f>L23/L8</f>
        <v>#DIV/0!</v>
      </c>
      <c r="M24" s="109" t="e">
        <f>M23/M8</f>
        <v>#DIV/0!</v>
      </c>
      <c r="N24" s="109" t="e">
        <f>N23/N8</f>
        <v>#DIV/0!</v>
      </c>
      <c r="O24" s="109" t="e">
        <f>O23/O8</f>
        <v>#DIV/0!</v>
      </c>
      <c r="P24" s="109" t="e">
        <f>P23/P8</f>
        <v>#DIV/0!</v>
      </c>
      <c r="Q24" s="109" t="e">
        <f>Q23/Q8</f>
        <v>#DIV/0!</v>
      </c>
      <c r="R24" s="18"/>
      <c r="S24" s="115">
        <f>S23/S8</f>
        <v>0.22969208578859254</v>
      </c>
      <c r="T24" s="115">
        <f>T23/T8</f>
        <v>0.23687182288898351</v>
      </c>
      <c r="U24" s="115">
        <f>U23/U8</f>
        <v>0.2223632464750831</v>
      </c>
      <c r="V24" s="115">
        <f>V23/V8</f>
        <v>0.19848917870589705</v>
      </c>
      <c r="W24" s="194">
        <f>W23/W8</f>
        <v>0.23556511056511056</v>
      </c>
      <c r="X24" s="120">
        <f>X23/X8</f>
        <v>0.24409448818897636</v>
      </c>
      <c r="Y24" s="120">
        <f>Y23/Y8</f>
        <v>0.22201189832341806</v>
      </c>
      <c r="Z24" s="195">
        <f>Z23/Z8</f>
        <v>0.23482639809170425</v>
      </c>
      <c r="AA24" s="115">
        <f>AA23/AA8</f>
        <v>0.24383164005805513</v>
      </c>
      <c r="AB24" s="115">
        <f>AB23/AB8</f>
        <v>0.48598130841121484</v>
      </c>
      <c r="AC24" s="115">
        <f>AC23/AC8</f>
        <v>0.45317324185248709</v>
      </c>
      <c r="AD24" s="115">
        <f>AD23/AD8</f>
        <v>0.41308031175872589</v>
      </c>
      <c r="AE24" s="194">
        <f>AE23/AE8</f>
        <v>0.31353919239904987</v>
      </c>
      <c r="AF24" s="120">
        <f>AF23/AF8</f>
        <v>0.24382628441669033</v>
      </c>
      <c r="AG24" s="120">
        <f>AG23/AG8</f>
        <v>0.21533560954006992</v>
      </c>
      <c r="AH24" s="195">
        <f>AH23/AH8</f>
        <v>0.20308710033076072</v>
      </c>
      <c r="AI24" s="115">
        <f>AI23/AI8</f>
        <v>0.22599009792722372</v>
      </c>
      <c r="AJ24" s="115">
        <f>AJ23/AJ8</f>
        <v>0.21857536463450666</v>
      </c>
      <c r="AK24" s="115">
        <f>AK23/AK8</f>
        <v>0.17374186922286888</v>
      </c>
      <c r="AL24" s="120">
        <f>AL23/AL8</f>
        <v>0.17519350575797621</v>
      </c>
      <c r="AM24" s="194">
        <f>AM23/AM8</f>
        <v>0.18562691383504384</v>
      </c>
      <c r="AN24" s="120">
        <f>AN23/AN8</f>
        <v>0.19079374977783908</v>
      </c>
      <c r="AO24" s="120">
        <f>AO23/AO8</f>
        <v>0.20961698752347965</v>
      </c>
      <c r="AP24" s="195">
        <f>AP23/AP8</f>
        <v>0.18816496302097957</v>
      </c>
      <c r="AQ24" s="115">
        <f>AQ23/AQ8</f>
        <v>0.19795333417625458</v>
      </c>
      <c r="AR24" s="115">
        <f>AR23/AR8</f>
        <v>0.19694200482479055</v>
      </c>
      <c r="AS24" s="115">
        <f>AS23/AS8</f>
        <v>0.19361495417368518</v>
      </c>
      <c r="AT24" s="115">
        <f>AT23/AT8</f>
        <v>0.20228183301972058</v>
      </c>
      <c r="AU24" s="9"/>
      <c r="BC24" s="115"/>
    </row>
    <row r="25" spans="2:61" ht="14.1" customHeight="1" x14ac:dyDescent="0.2">
      <c r="B25" s="5"/>
      <c r="C25" s="115"/>
      <c r="D25" s="115"/>
      <c r="E25" s="115"/>
      <c r="F25" s="115"/>
      <c r="G25" s="115"/>
      <c r="H25" s="115"/>
      <c r="I25" s="115"/>
      <c r="J25" s="116"/>
      <c r="K25" s="115"/>
      <c r="L25" s="109"/>
      <c r="M25" s="109"/>
      <c r="N25" s="109"/>
      <c r="O25" s="109"/>
      <c r="P25" s="109"/>
      <c r="Q25" s="109"/>
      <c r="R25" s="18"/>
      <c r="S25" s="115"/>
      <c r="T25" s="115"/>
      <c r="U25" s="115"/>
      <c r="V25" s="115"/>
      <c r="W25" s="194"/>
      <c r="X25" s="120"/>
      <c r="Y25" s="120"/>
      <c r="Z25" s="195"/>
      <c r="AA25" s="115"/>
      <c r="AB25" s="115"/>
      <c r="AC25" s="115"/>
      <c r="AD25" s="115"/>
      <c r="AE25" s="194"/>
      <c r="AF25" s="120"/>
      <c r="AG25" s="120"/>
      <c r="AH25" s="195"/>
      <c r="AI25" s="115"/>
      <c r="AJ25" s="115"/>
      <c r="AK25" s="115"/>
      <c r="AL25" s="120"/>
      <c r="AM25" s="194"/>
      <c r="AN25" s="120"/>
      <c r="AO25" s="120"/>
      <c r="AP25" s="195"/>
      <c r="AQ25" s="115"/>
      <c r="AR25" s="115"/>
      <c r="AS25" s="115"/>
      <c r="AT25" s="115"/>
      <c r="AU25" s="9"/>
      <c r="BC25" s="115"/>
    </row>
    <row r="26" spans="2:61" ht="14.1" customHeight="1" x14ac:dyDescent="0.2">
      <c r="B26" s="41" t="s">
        <v>221</v>
      </c>
      <c r="C26" s="44"/>
      <c r="D26" s="44"/>
      <c r="E26" s="44">
        <f>'Segment AED'!E26/3.673</f>
        <v>821.11599999999999</v>
      </c>
      <c r="F26" s="44">
        <f>'Segment AED'!F26/3.673</f>
        <v>772.66539613395048</v>
      </c>
      <c r="G26" s="44">
        <f>'Segment AED'!G26/3.673</f>
        <v>1069.697794718214</v>
      </c>
      <c r="H26" s="44">
        <f>'Segment AED'!H26/3.673</f>
        <v>824.39422815137493</v>
      </c>
      <c r="I26" s="44">
        <f>'Segment AED'!I26/3.673</f>
        <v>978.21943915055806</v>
      </c>
      <c r="J26" s="102">
        <f>'Segment AED'!J26/3.673</f>
        <v>1016.8868005767547</v>
      </c>
      <c r="K26" s="44">
        <f>'Segment AED'!K26/3.673</f>
        <v>1046.6396261611458</v>
      </c>
      <c r="L26" s="42">
        <f>'Segment AED'!L26/3.673</f>
        <v>0</v>
      </c>
      <c r="M26" s="42">
        <f>'Segment AED'!M26/3.673</f>
        <v>0</v>
      </c>
      <c r="N26" s="42">
        <f>'Segment AED'!N26/3.673</f>
        <v>0</v>
      </c>
      <c r="O26" s="42">
        <f>'Segment AED'!O26/3.673</f>
        <v>0</v>
      </c>
      <c r="P26" s="42">
        <f>'Segment AED'!P26/3.673</f>
        <v>0</v>
      </c>
      <c r="Q26" s="42">
        <f>'Segment AED'!Q26/3.673</f>
        <v>0</v>
      </c>
      <c r="R26" s="135"/>
      <c r="S26" s="44">
        <f>'Segment AED'!S26/3.673</f>
        <v>197.25</v>
      </c>
      <c r="T26" s="44">
        <f>'Segment AED'!T26/3.673</f>
        <v>226.92</v>
      </c>
      <c r="U26" s="44">
        <f>'Segment AED'!U26/3.673</f>
        <v>208.27600000000007</v>
      </c>
      <c r="V26" s="44">
        <f>'Segment AED'!V26/3.673</f>
        <v>188.66999999999996</v>
      </c>
      <c r="W26" s="142">
        <f>'Segment AED'!W26/3.673</f>
        <v>172.06643071059079</v>
      </c>
      <c r="X26" s="44">
        <f>'Segment AED'!X26/3.673</f>
        <v>215.08303838823849</v>
      </c>
      <c r="Y26" s="44">
        <f>'Segment AED'!Y26/3.673</f>
        <v>184.04573917778382</v>
      </c>
      <c r="Z26" s="143">
        <f>'Segment AED'!Z26/3.673</f>
        <v>201.47018785733732</v>
      </c>
      <c r="AA26" s="44">
        <f>'Segment AED'!AA26/3.673</f>
        <v>194.66376259188675</v>
      </c>
      <c r="AB26" s="44">
        <f>'Segment AED'!AB26/3.673</f>
        <v>249.93193574734548</v>
      </c>
      <c r="AC26" s="44">
        <f>'Segment AED'!AC26/3.673</f>
        <v>325.619384699156</v>
      </c>
      <c r="AD26" s="44">
        <f>'Segment AED'!AD26/3.673</f>
        <v>299.48271167982574</v>
      </c>
      <c r="AE26" s="142">
        <f>'Segment AED'!AE26/3.673</f>
        <v>219.16689354750883</v>
      </c>
      <c r="AF26" s="44">
        <f>'Segment AED'!AF26/3.673</f>
        <v>199.0198747617751</v>
      </c>
      <c r="AG26" s="44">
        <f>'Segment AED'!AG26/3.673</f>
        <v>193.57473454941464</v>
      </c>
      <c r="AH26" s="143">
        <f>'Segment AED'!AH26/3.673</f>
        <v>212.6327252926763</v>
      </c>
      <c r="AI26" s="44">
        <f>'Segment AED'!AI26/3.673</f>
        <v>239.85842635447864</v>
      </c>
      <c r="AJ26" s="44">
        <f>'Segment AED'!AJ26/3.673</f>
        <v>297.84916961611759</v>
      </c>
      <c r="AK26" s="44">
        <f>'Segment AED'!AK26/3.673</f>
        <v>231.96297304655596</v>
      </c>
      <c r="AL26" s="44">
        <f>'Segment AED'!AL26/3.673</f>
        <v>208.54887013340593</v>
      </c>
      <c r="AM26" s="142">
        <f>'Segment AED'!AM26/3.673</f>
        <v>218.87808819414249</v>
      </c>
      <c r="AN26" s="44">
        <f>'Segment AED'!AN26/3.673</f>
        <v>244.35061838262624</v>
      </c>
      <c r="AO26" s="44">
        <f>'Segment AED'!AO26/3.673</f>
        <v>290.93260564141684</v>
      </c>
      <c r="AP26" s="143">
        <f>'Segment AED'!AP26/3.673</f>
        <v>262.6982626575072</v>
      </c>
      <c r="AQ26" s="44">
        <f>'Segment AED'!AQ26/3.673</f>
        <v>256.31744194527539</v>
      </c>
      <c r="AR26" s="44">
        <f>'Segment AED'!AR26/3.673</f>
        <v>269.04658441972754</v>
      </c>
      <c r="AS26" s="44">
        <f>'Segment AED'!AS26/3.673</f>
        <v>260.94061290112495</v>
      </c>
      <c r="AT26" s="44">
        <f>'Segment AED'!AT26/3.673</f>
        <v>260.33498689501789</v>
      </c>
      <c r="AU26" s="129"/>
    </row>
    <row r="27" spans="2:61" ht="14.1" customHeight="1" x14ac:dyDescent="0.2">
      <c r="B27" s="117" t="s">
        <v>222</v>
      </c>
      <c r="C27" s="115"/>
      <c r="D27" s="115"/>
      <c r="E27" s="115">
        <f>E26/E10</f>
        <v>0.20351731888444849</v>
      </c>
      <c r="F27" s="115">
        <f>F26/F10</f>
        <v>0.21166467780429596</v>
      </c>
      <c r="G27" s="115">
        <f>G26/G10</f>
        <v>0.37540607682017962</v>
      </c>
      <c r="H27" s="115">
        <f>H26/H10</f>
        <v>0.21905504551261604</v>
      </c>
      <c r="I27" s="115">
        <f>I26/I10</f>
        <v>0.17692534961591491</v>
      </c>
      <c r="J27" s="116">
        <f>J26/J10</f>
        <v>0.17122135966641019</v>
      </c>
      <c r="K27" s="115">
        <f>K26/K10</f>
        <v>0.17298581444740349</v>
      </c>
      <c r="L27" s="118" t="e">
        <f>L26/L10</f>
        <v>#DIV/0!</v>
      </c>
      <c r="M27" s="118" t="e">
        <f>M26/M10</f>
        <v>#DIV/0!</v>
      </c>
      <c r="N27" s="118" t="e">
        <f>N26/N10</f>
        <v>#DIV/0!</v>
      </c>
      <c r="O27" s="118" t="e">
        <f>O26/O10</f>
        <v>#DIV/0!</v>
      </c>
      <c r="P27" s="118" t="e">
        <f>P26/P10</f>
        <v>#DIV/0!</v>
      </c>
      <c r="Q27" s="118" t="e">
        <f>Q26/Q10</f>
        <v>#DIV/0!</v>
      </c>
      <c r="R27" s="175"/>
      <c r="S27" s="119">
        <f>S26/S10</f>
        <v>0.20869544068542786</v>
      </c>
      <c r="T27" s="119">
        <f>T26/T10</f>
        <v>0.21812258517957059</v>
      </c>
      <c r="U27" s="119">
        <f>U26/U10</f>
        <v>0.20637572094343842</v>
      </c>
      <c r="V27" s="119">
        <f>V26/V10</f>
        <v>0.18142616340077528</v>
      </c>
      <c r="W27" s="194">
        <f>W26/W10</f>
        <v>0.21200939282120093</v>
      </c>
      <c r="X27" s="120">
        <f>X26/X10</f>
        <v>0.22360600056609115</v>
      </c>
      <c r="Y27" s="120">
        <f>Y26/Y10</f>
        <v>0.19818235121665198</v>
      </c>
      <c r="Z27" s="195">
        <f>Z26/Z10</f>
        <v>0.2124605225380419</v>
      </c>
      <c r="AA27" s="115">
        <f>AA26/AA10</f>
        <v>0.22448979591836737</v>
      </c>
      <c r="AB27" s="115">
        <f>AB26/AB10</f>
        <v>0.49064671298770707</v>
      </c>
      <c r="AC27" s="115">
        <f>AC26/AC10</f>
        <v>0.44610220067139128</v>
      </c>
      <c r="AD27" s="115">
        <f>AD26/AD10</f>
        <v>0.40307805056797363</v>
      </c>
      <c r="AE27" s="194">
        <f>AE26/AE10</f>
        <v>0.29881217520415737</v>
      </c>
      <c r="AF27" s="120">
        <f>AF26/AF10</f>
        <v>0.22554767047207649</v>
      </c>
      <c r="AG27" s="120">
        <f>AG26/AG10</f>
        <v>0.19522240527182866</v>
      </c>
      <c r="AH27" s="195">
        <f>AH26/AH10</f>
        <v>0.18393782383419691</v>
      </c>
      <c r="AI27" s="115">
        <f>AI26/AI10</f>
        <v>0.20412418906394811</v>
      </c>
      <c r="AJ27" s="115">
        <f>AJ26/AJ10</f>
        <v>0.20084450156049202</v>
      </c>
      <c r="AK27" s="115">
        <f>AK26/AK10</f>
        <v>0.15323741007194247</v>
      </c>
      <c r="AL27" s="120">
        <f>AL26/AL10</f>
        <v>0.15366098294884653</v>
      </c>
      <c r="AM27" s="194">
        <f>AM26/AM10</f>
        <v>0.16284248856046646</v>
      </c>
      <c r="AN27" s="120">
        <f>AN26/AN10</f>
        <v>0.16906817537258512</v>
      </c>
      <c r="AO27" s="120">
        <f>AO26/AO10</f>
        <v>0.18840786009007651</v>
      </c>
      <c r="AP27" s="195">
        <f>AP26/AP10</f>
        <v>0.16362735025295622</v>
      </c>
      <c r="AQ27" s="115">
        <f>AQ26/AQ10</f>
        <v>0.17428497072267651</v>
      </c>
      <c r="AR27" s="115">
        <f>AR26/AR10</f>
        <v>0.17425533484226013</v>
      </c>
      <c r="AS27" s="115">
        <f>AS26/AS10</f>
        <v>0.16927813227176938</v>
      </c>
      <c r="AT27" s="115">
        <f>AT26/AT10</f>
        <v>0.17422024980434558</v>
      </c>
      <c r="AU27" s="9"/>
    </row>
    <row r="28" spans="2:61" ht="14.1" customHeight="1" x14ac:dyDescent="0.2">
      <c r="B28" s="41"/>
      <c r="C28" s="115"/>
      <c r="D28" s="115"/>
      <c r="E28" s="115"/>
      <c r="F28" s="115"/>
      <c r="G28" s="115"/>
      <c r="H28" s="115"/>
      <c r="I28" s="115"/>
      <c r="J28" s="116"/>
      <c r="K28" s="44"/>
      <c r="L28" s="118"/>
      <c r="M28" s="118"/>
      <c r="N28" s="118"/>
      <c r="O28" s="118"/>
      <c r="P28" s="118"/>
      <c r="Q28" s="118"/>
      <c r="R28" s="175"/>
      <c r="S28" s="119"/>
      <c r="T28" s="119"/>
      <c r="U28" s="119"/>
      <c r="V28" s="119"/>
      <c r="W28" s="194"/>
      <c r="X28" s="120"/>
      <c r="Y28" s="120"/>
      <c r="Z28" s="195"/>
      <c r="AA28" s="115"/>
      <c r="AB28" s="115"/>
      <c r="AC28" s="115"/>
      <c r="AD28" s="115"/>
      <c r="AE28" s="194"/>
      <c r="AF28" s="120"/>
      <c r="AG28" s="120"/>
      <c r="AH28" s="195"/>
      <c r="AI28" s="115"/>
      <c r="AJ28" s="115"/>
      <c r="AK28" s="115"/>
      <c r="AL28" s="120"/>
      <c r="AM28" s="194"/>
      <c r="AN28" s="120"/>
      <c r="AO28" s="120"/>
      <c r="AP28" s="195"/>
      <c r="AQ28" s="115"/>
      <c r="AR28" s="115"/>
      <c r="AS28" s="115"/>
      <c r="AT28" s="115"/>
      <c r="AU28" s="9"/>
    </row>
    <row r="29" spans="2:61" ht="14.1" customHeight="1" x14ac:dyDescent="0.2">
      <c r="B29" s="41" t="s">
        <v>224</v>
      </c>
      <c r="C29" s="44"/>
      <c r="D29" s="44"/>
      <c r="E29" s="44">
        <f>'Segment AED'!E29/3.673</f>
        <v>139.41125199564385</v>
      </c>
      <c r="F29" s="44">
        <f>'Segment AED'!F29/3.673</f>
        <v>154.09746800980125</v>
      </c>
      <c r="G29" s="44">
        <f>'Segment AED'!G29/3.673</f>
        <v>119.52082766131228</v>
      </c>
      <c r="H29" s="44">
        <f>'Segment AED'!H29/3.673</f>
        <v>141.02913150013612</v>
      </c>
      <c r="I29" s="44">
        <f>'Segment AED'!I29/3.673</f>
        <v>173.97222978491695</v>
      </c>
      <c r="J29" s="102">
        <f>'Segment AED'!J29/3.673</f>
        <v>208.12010507212244</v>
      </c>
      <c r="K29" s="44">
        <f>'Segment AED'!K29/3.673</f>
        <v>234.13505942360655</v>
      </c>
      <c r="L29" s="42">
        <f>'Segment AED'!L29/3.673</f>
        <v>0</v>
      </c>
      <c r="M29" s="42">
        <f>'Segment AED'!M29/3.673</f>
        <v>0</v>
      </c>
      <c r="N29" s="42">
        <f>'Segment AED'!N29/3.673</f>
        <v>0</v>
      </c>
      <c r="O29" s="42">
        <f>'Segment AED'!O29/3.673</f>
        <v>0</v>
      </c>
      <c r="P29" s="42">
        <f>'Segment AED'!P29/3.673</f>
        <v>0</v>
      </c>
      <c r="Q29" s="42">
        <f>'Segment AED'!Q29/3.673</f>
        <v>0</v>
      </c>
      <c r="R29" s="135"/>
      <c r="S29" s="44">
        <f>'Segment AED'!S29/3.673</f>
        <v>33.590000000000003</v>
      </c>
      <c r="T29" s="44">
        <f>'Segment AED'!T29/3.673</f>
        <v>35.311942635447899</v>
      </c>
      <c r="U29" s="44">
        <f>'Segment AED'!U29/3.673</f>
        <v>35.121440623468452</v>
      </c>
      <c r="V29" s="44">
        <f>'Segment AED'!V29/3.673</f>
        <v>35.387868736727469</v>
      </c>
      <c r="W29" s="142">
        <f>'Segment AED'!W29/3.673</f>
        <v>36.754696433433161</v>
      </c>
      <c r="X29" s="44">
        <f>'Segment AED'!X29/3.673</f>
        <v>38.115981486523275</v>
      </c>
      <c r="Y29" s="44">
        <f>'Segment AED'!Y29/3.673</f>
        <v>39.477266539613396</v>
      </c>
      <c r="Z29" s="143">
        <f>'Segment AED'!Z29/3.673</f>
        <v>39.749523550231416</v>
      </c>
      <c r="AA29" s="44">
        <f>'Segment AED'!AA29/3.673</f>
        <v>34.032126327252925</v>
      </c>
      <c r="AB29" s="44">
        <f>'Segment AED'!AB29/3.673</f>
        <v>19.057990743261637</v>
      </c>
      <c r="AC29" s="44">
        <f>'Segment AED'!AC29/3.673</f>
        <v>34.032126327252925</v>
      </c>
      <c r="AD29" s="44">
        <f>'Segment AED'!AD29/3.673</f>
        <v>32.398584263544784</v>
      </c>
      <c r="AE29" s="142">
        <f>'Segment AED'!AE29/3.673</f>
        <v>32.398584263544784</v>
      </c>
      <c r="AF29" s="44">
        <f>'Segment AED'!AF29/3.673</f>
        <v>34.848897359106999</v>
      </c>
      <c r="AG29" s="44">
        <f>'Segment AED'!AG29/3.673</f>
        <v>35.665668390961066</v>
      </c>
      <c r="AH29" s="143">
        <f>'Segment AED'!AH29/3.673</f>
        <v>38.115981486523275</v>
      </c>
      <c r="AI29" s="113">
        <f>'Segment AED'!AI29/3.673</f>
        <v>43.167560703846767</v>
      </c>
      <c r="AJ29" s="44">
        <f>'Segment AED'!AJ29/3.673</f>
        <v>42.421436150315564</v>
      </c>
      <c r="AK29" s="44">
        <f>'Segment AED'!AK29/3.673</f>
        <v>44.377892730737813</v>
      </c>
      <c r="AL29" s="44">
        <f>'Segment AED'!AL29/3.673</f>
        <v>44.105635720119793</v>
      </c>
      <c r="AM29" s="196">
        <f>'Segment AED'!AM29/3.673</f>
        <v>46.941847905562156</v>
      </c>
      <c r="AN29" s="44">
        <f>'Segment AED'!AN29/3.673</f>
        <v>49.059732033662321</v>
      </c>
      <c r="AO29" s="44">
        <f>'Segment AED'!AO29/3.673</f>
        <v>52.963360104826258</v>
      </c>
      <c r="AP29" s="143">
        <f>'Segment AED'!AP29/3.673</f>
        <v>59.155165028071693</v>
      </c>
      <c r="AQ29" s="113">
        <f>'Segment AED'!AQ29/3.673</f>
        <v>54.545086623085339</v>
      </c>
      <c r="AR29" s="113">
        <f>'Segment AED'!AR29/3.673</f>
        <v>55.659352395590531</v>
      </c>
      <c r="AS29" s="113">
        <f>'Segment AED'!AS29/3.673</f>
        <v>58.052622697055227</v>
      </c>
      <c r="AT29" s="113">
        <f>'Segment AED'!AT29/3.673</f>
        <v>65.877997707875437</v>
      </c>
      <c r="AU29" s="110"/>
    </row>
    <row r="30" spans="2:61" ht="14.1" customHeight="1" x14ac:dyDescent="0.2">
      <c r="B30" s="117" t="s">
        <v>225</v>
      </c>
      <c r="C30" s="115"/>
      <c r="D30" s="115"/>
      <c r="E30" s="115">
        <f>E29/E12</f>
        <v>0.4633974771057125</v>
      </c>
      <c r="F30" s="115">
        <f>F29/F12</f>
        <v>0.50132860938883961</v>
      </c>
      <c r="G30" s="115">
        <f>G29/G12</f>
        <v>0.4988636363636364</v>
      </c>
      <c r="H30" s="115">
        <f>H29/H12</f>
        <v>0.47393624648991001</v>
      </c>
      <c r="I30" s="115">
        <f>I29/I12</f>
        <v>0.55565217391304345</v>
      </c>
      <c r="J30" s="116">
        <f>J29/J12</f>
        <v>0.54494339134090874</v>
      </c>
      <c r="K30" s="115">
        <f>K29/K12</f>
        <v>0.54587572331196754</v>
      </c>
      <c r="L30" s="118" t="e">
        <f>L29/L12</f>
        <v>#DIV/0!</v>
      </c>
      <c r="M30" s="118" t="e">
        <f>M29/M12</f>
        <v>#DIV/0!</v>
      </c>
      <c r="N30" s="118" t="e">
        <f>N29/N12</f>
        <v>#DIV/0!</v>
      </c>
      <c r="O30" s="118" t="e">
        <f>O29/O12</f>
        <v>#DIV/0!</v>
      </c>
      <c r="P30" s="118" t="e">
        <f>P29/P12</f>
        <v>#DIV/0!</v>
      </c>
      <c r="Q30" s="118" t="e">
        <f>Q29/Q12</f>
        <v>#DIV/0!</v>
      </c>
      <c r="R30" s="175"/>
      <c r="S30" s="120">
        <f>S29/S12</f>
        <v>0.56132632897097989</v>
      </c>
      <c r="T30" s="115">
        <f>T29/T12</f>
        <v>0.5291748890248883</v>
      </c>
      <c r="U30" s="115">
        <f>U29/U12</f>
        <v>0.41132560383392847</v>
      </c>
      <c r="V30" s="120">
        <f>V29/V12</f>
        <v>0.39811143262463844</v>
      </c>
      <c r="W30" s="194">
        <f>W29/W12</f>
        <v>0.49090909090909091</v>
      </c>
      <c r="X30" s="120">
        <f>X29/X12</f>
        <v>0.50541516245487361</v>
      </c>
      <c r="Y30" s="120">
        <f>Y29/Y12</f>
        <v>0.505226480836237</v>
      </c>
      <c r="Z30" s="195">
        <f>Z29/Z12</f>
        <v>0.50344827586206897</v>
      </c>
      <c r="AA30" s="115">
        <f>AA29/AA12</f>
        <v>0.48076923076923073</v>
      </c>
      <c r="AB30" s="115">
        <f>AB29/AB12</f>
        <v>0.43209876543209874</v>
      </c>
      <c r="AC30" s="115">
        <f>AC29/AC12</f>
        <v>0.53418803418803418</v>
      </c>
      <c r="AD30" s="115">
        <f>AD29/AD12</f>
        <v>0.536036036036036</v>
      </c>
      <c r="AE30" s="194">
        <f>AE29/AE12</f>
        <v>0.47035573122529639</v>
      </c>
      <c r="AF30" s="120">
        <f>AF29/AF12</f>
        <v>0.4539007092198582</v>
      </c>
      <c r="AG30" s="120">
        <f>AG29/AG12</f>
        <v>0.48848629361840518</v>
      </c>
      <c r="AH30" s="195">
        <f>AH29/AH12</f>
        <v>0.48442906574394456</v>
      </c>
      <c r="AI30" s="115">
        <f>AI29/AI12</f>
        <v>0.55829031853953937</v>
      </c>
      <c r="AJ30" s="115">
        <f>AJ29/AJ12</f>
        <v>0.57495916966829919</v>
      </c>
      <c r="AK30" s="115">
        <f>AK29/AK12</f>
        <v>0.57801418439716301</v>
      </c>
      <c r="AL30" s="120">
        <f>AL29/AL12</f>
        <v>0.51923076923076927</v>
      </c>
      <c r="AM30" s="194">
        <f>AM29/AM12</f>
        <v>0.53402103118007316</v>
      </c>
      <c r="AN30" s="120">
        <f>AN29/AN12</f>
        <v>0.53002103871957584</v>
      </c>
      <c r="AO30" s="120">
        <f>AO29/AO12</f>
        <v>0.54925167966736377</v>
      </c>
      <c r="AP30" s="195">
        <f>AP29/AP12</f>
        <v>0.56328206547047965</v>
      </c>
      <c r="AQ30" s="115">
        <f>AQ29/AQ12</f>
        <v>0.54707696432612318</v>
      </c>
      <c r="AR30" s="115">
        <f>AR29/AR12</f>
        <v>0.53130437831654842</v>
      </c>
      <c r="AS30" s="115">
        <f>AS29/AS12</f>
        <v>0.54728063763617529</v>
      </c>
      <c r="AT30" s="115">
        <f>AT29/AT12</f>
        <v>0.55650004959066712</v>
      </c>
      <c r="AU30" s="130"/>
    </row>
    <row r="31" spans="2:61" ht="14.1" customHeight="1" x14ac:dyDescent="0.2">
      <c r="B31" s="41"/>
      <c r="C31" s="115"/>
      <c r="D31" s="115"/>
      <c r="E31" s="115"/>
      <c r="F31" s="115"/>
      <c r="G31" s="115"/>
      <c r="H31" s="115"/>
      <c r="I31" s="115"/>
      <c r="J31" s="116"/>
      <c r="K31" s="115"/>
      <c r="L31" s="118"/>
      <c r="M31" s="118"/>
      <c r="N31" s="118"/>
      <c r="O31" s="118"/>
      <c r="P31" s="118"/>
      <c r="Q31" s="118"/>
      <c r="R31" s="175"/>
      <c r="S31" s="115"/>
      <c r="T31" s="115"/>
      <c r="U31" s="115"/>
      <c r="V31" s="115"/>
      <c r="W31" s="194"/>
      <c r="X31" s="120"/>
      <c r="Y31" s="120"/>
      <c r="Z31" s="195"/>
      <c r="AA31" s="115"/>
      <c r="AB31" s="115"/>
      <c r="AC31" s="115"/>
      <c r="AD31" s="115"/>
      <c r="AE31" s="194"/>
      <c r="AF31" s="120"/>
      <c r="AG31" s="120"/>
      <c r="AH31" s="195"/>
      <c r="AI31" s="115"/>
      <c r="AJ31" s="115"/>
      <c r="AK31" s="115"/>
      <c r="AL31" s="120"/>
      <c r="AM31" s="194"/>
      <c r="AN31" s="120"/>
      <c r="AO31" s="120"/>
      <c r="AP31" s="195"/>
      <c r="AQ31" s="115"/>
      <c r="AR31" s="115"/>
      <c r="AS31" s="115"/>
      <c r="AT31" s="115"/>
      <c r="AU31" s="130"/>
    </row>
    <row r="32" spans="2:61" ht="14.1" customHeight="1" x14ac:dyDescent="0.2">
      <c r="B32" s="103" t="s">
        <v>239</v>
      </c>
      <c r="C32" s="113"/>
      <c r="D32" s="113"/>
      <c r="E32" s="113">
        <f>'Segment AED'!E32/3.673</f>
        <v>55.035149757691265</v>
      </c>
      <c r="F32" s="113">
        <f>'Segment AED'!F32/3.673</f>
        <v>66.430710590797716</v>
      </c>
      <c r="G32" s="113">
        <f>'Segment AED'!G32/3.673</f>
        <v>47.372719847536075</v>
      </c>
      <c r="H32" s="44">
        <f>'Segment AED'!H32/3.673</f>
        <v>60.441056357201198</v>
      </c>
      <c r="I32" s="44">
        <f>'Segment AED'!I32/3.673</f>
        <v>67.247481622651776</v>
      </c>
      <c r="J32" s="102">
        <f>'Segment AED'!J32/3.673</f>
        <v>77.744142791663165</v>
      </c>
      <c r="K32" s="44">
        <f>'Segment AED'!K32/3.673</f>
        <v>89.7846264919677</v>
      </c>
      <c r="L32" s="104">
        <f>'Segment AED'!L32/3.673</f>
        <v>0</v>
      </c>
      <c r="M32" s="104">
        <f>'Segment AED'!M32/3.673</f>
        <v>0</v>
      </c>
      <c r="N32" s="104">
        <f>'Segment AED'!N32/3.673</f>
        <v>0</v>
      </c>
      <c r="O32" s="104">
        <f>'Segment AED'!O32/3.673</f>
        <v>0</v>
      </c>
      <c r="P32" s="104">
        <f>'Segment AED'!P32/3.673</f>
        <v>0</v>
      </c>
      <c r="Q32" s="104">
        <f>'Segment AED'!Q32/3.673</f>
        <v>0</v>
      </c>
      <c r="R32" s="174"/>
      <c r="S32" s="44">
        <f>'Segment AED'!S32/3.673</f>
        <v>13.686567988020691</v>
      </c>
      <c r="T32" s="44">
        <f>'Segment AED'!T32/3.673</f>
        <v>11.400824663762592</v>
      </c>
      <c r="U32" s="44">
        <f>'Segment AED'!U32/3.673</f>
        <v>14.012150454669207</v>
      </c>
      <c r="V32" s="44">
        <f>'Segment AED'!V32/3.673</f>
        <v>15.935606651238771</v>
      </c>
      <c r="W32" s="196">
        <f>'Segment AED'!W32/3.673</f>
        <v>15.790906615845358</v>
      </c>
      <c r="X32" s="114">
        <f>'Segment AED'!X32/3.673</f>
        <v>16.607677647699429</v>
      </c>
      <c r="Y32" s="114">
        <f>'Segment AED'!Y32/3.673</f>
        <v>17.4244486795535</v>
      </c>
      <c r="Z32" s="197">
        <f>'Segment AED'!Z32/3.673</f>
        <v>16.607677647699429</v>
      </c>
      <c r="AA32" s="113">
        <f>'Segment AED'!AA32/3.673</f>
        <v>13.340593520283146</v>
      </c>
      <c r="AB32" s="113">
        <f>'Segment AED'!AB32/3.673</f>
        <v>9.5289953716308187</v>
      </c>
      <c r="AC32" s="113">
        <f>'Segment AED'!AC32/3.673</f>
        <v>13.068336509665123</v>
      </c>
      <c r="AD32" s="113">
        <f>'Segment AED'!AD32/3.673</f>
        <v>11.707051456575007</v>
      </c>
      <c r="AE32" s="196">
        <f>'Segment AED'!AE32/3.673</f>
        <v>13.340593520283146</v>
      </c>
      <c r="AF32" s="114">
        <f>'Segment AED'!AF32/3.673</f>
        <v>13.61285053090117</v>
      </c>
      <c r="AG32" s="114">
        <f>'Segment AED'!AG32/3.673</f>
        <v>15.518649605227335</v>
      </c>
      <c r="AH32" s="197">
        <f>'Segment AED'!AH32/3.673</f>
        <v>17.968962700789547</v>
      </c>
      <c r="AI32" s="113">
        <f>'Segment AED'!AI32/3.673</f>
        <v>16.117346558670025</v>
      </c>
      <c r="AJ32" s="113">
        <f>'Segment AED'!AJ32/3.673</f>
        <v>15.898158985196012</v>
      </c>
      <c r="AK32" s="113">
        <f>'Segment AED'!AK32/3.673</f>
        <v>17.696705690171523</v>
      </c>
      <c r="AL32" s="114">
        <f>'Segment AED'!AL32/3.673</f>
        <v>17.4244486795535</v>
      </c>
      <c r="AM32" s="196">
        <f>'Segment AED'!AM32/3.673</f>
        <v>17.999495154919654</v>
      </c>
      <c r="AN32" s="114">
        <f>'Segment AED'!AN32/3.673</f>
        <v>18.495114813735754</v>
      </c>
      <c r="AO32" s="114">
        <f>'Segment AED'!AO32/3.673</f>
        <v>19.005933920496652</v>
      </c>
      <c r="AP32" s="197">
        <f>'Segment AED'!AP32/3.673</f>
        <v>22.243598902511096</v>
      </c>
      <c r="AQ32" s="113">
        <f>'Segment AED'!AQ32/3.673</f>
        <v>20.310831466146837</v>
      </c>
      <c r="AR32" s="113">
        <f>'Segment AED'!AR32/3.673</f>
        <v>21.088032270408569</v>
      </c>
      <c r="AS32" s="113">
        <f>'Segment AED'!AS32/3.673</f>
        <v>21.128840778760321</v>
      </c>
      <c r="AT32" s="113">
        <f>'Segment AED'!AT32/3.673</f>
        <v>27.256921976651967</v>
      </c>
      <c r="AU32" s="9"/>
      <c r="BC32" s="54"/>
    </row>
    <row r="33" spans="2:61" s="128" customFormat="1" ht="14.1" customHeight="1" x14ac:dyDescent="0.2">
      <c r="B33" s="176" t="s">
        <v>240</v>
      </c>
      <c r="C33" s="70"/>
      <c r="D33" s="70"/>
      <c r="E33" s="70">
        <f>E32/E13</f>
        <v>0.29882721068639079</v>
      </c>
      <c r="F33" s="70">
        <f>F32/F13</f>
        <v>0.3046192259675406</v>
      </c>
      <c r="G33" s="70">
        <f>G32/G13</f>
        <v>0.28618421052631582</v>
      </c>
      <c r="H33" s="70">
        <f>H32/H13</f>
        <v>0.33183856502242154</v>
      </c>
      <c r="I33" s="70">
        <f>I32/I13</f>
        <v>0.33605442176870742</v>
      </c>
      <c r="J33" s="122">
        <f>J32/J13</f>
        <v>0.33593343354882849</v>
      </c>
      <c r="K33" s="70">
        <f>K32/K13</f>
        <v>0.34968632596490129</v>
      </c>
      <c r="L33" s="121" t="e">
        <f>L32/L13</f>
        <v>#DIV/0!</v>
      </c>
      <c r="M33" s="121" t="e">
        <f>M32/M13</f>
        <v>#DIV/0!</v>
      </c>
      <c r="N33" s="121" t="e">
        <f>N32/N13</f>
        <v>#DIV/0!</v>
      </c>
      <c r="O33" s="121" t="e">
        <f>O32/O13</f>
        <v>#DIV/0!</v>
      </c>
      <c r="P33" s="121" t="e">
        <f>P32/P13</f>
        <v>#DIV/0!</v>
      </c>
      <c r="Q33" s="121" t="e">
        <f>Q32/Q13</f>
        <v>#DIV/0!</v>
      </c>
      <c r="R33" s="176"/>
      <c r="S33" s="70">
        <f>S32/S13</f>
        <v>0.33631825753558287</v>
      </c>
      <c r="T33" s="70">
        <f>T32/T13</f>
        <v>0.26005543348568505</v>
      </c>
      <c r="U33" s="70">
        <f>U32/U13</f>
        <v>0.2975905329793197</v>
      </c>
      <c r="V33" s="70">
        <f>V32/V13</f>
        <v>0.30324728529778078</v>
      </c>
      <c r="W33" s="151">
        <f>W32/W13</f>
        <v>0.29441624365482233</v>
      </c>
      <c r="X33" s="70">
        <f>X32/X13</f>
        <v>0.30964467005076141</v>
      </c>
      <c r="Y33" s="70">
        <f>Y32/Y13</f>
        <v>0.31372549019607848</v>
      </c>
      <c r="Z33" s="152">
        <f>Z32/Z13</f>
        <v>0.2990196078431373</v>
      </c>
      <c r="AA33" s="70">
        <f>AA32/AA13</f>
        <v>0.26630434782608692</v>
      </c>
      <c r="AB33" s="70">
        <f>AB32/AB13</f>
        <v>0.27999999999999997</v>
      </c>
      <c r="AC33" s="70">
        <f>AC32/AC13</f>
        <v>0.30967741935483867</v>
      </c>
      <c r="AD33" s="70">
        <f>AD32/AD13</f>
        <v>0.29861111111111116</v>
      </c>
      <c r="AE33" s="151">
        <f>AE32/AE13</f>
        <v>0.31818181818181818</v>
      </c>
      <c r="AF33" s="70">
        <f>AF32/AF13</f>
        <v>0.31645569620253161</v>
      </c>
      <c r="AG33" s="70">
        <f>AG32/AG13</f>
        <v>0.33742830103687182</v>
      </c>
      <c r="AH33" s="152">
        <f>AH32/AH13</f>
        <v>0.35106382978723405</v>
      </c>
      <c r="AI33" s="70">
        <f>AI32/AI13</f>
        <v>0.32888341061108334</v>
      </c>
      <c r="AJ33" s="70">
        <f>AJ32/AJ13</f>
        <v>0.34552626007470388</v>
      </c>
      <c r="AK33" s="70">
        <f>AK32/AK13</f>
        <v>0.36154567748750577</v>
      </c>
      <c r="AL33" s="70">
        <f>AL32/AL13</f>
        <v>0.30917874396135264</v>
      </c>
      <c r="AM33" s="151">
        <f>AM32/AM13</f>
        <v>0.32893204650704078</v>
      </c>
      <c r="AN33" s="70">
        <f>AN32/AN13</f>
        <v>0.32823008732072878</v>
      </c>
      <c r="AO33" s="70">
        <f>AO32/AO13</f>
        <v>0.33592811426003938</v>
      </c>
      <c r="AP33" s="152">
        <f>AP32/AP13</f>
        <v>0.34875064667099454</v>
      </c>
      <c r="AQ33" s="70">
        <f>AQ32/AQ13</f>
        <v>0.3413119578466523</v>
      </c>
      <c r="AR33" s="70">
        <f>AR32/AR13</f>
        <v>0.33154724110981465</v>
      </c>
      <c r="AS33" s="70">
        <f>AS32/AS13</f>
        <v>0.33396152623148084</v>
      </c>
      <c r="AT33" s="70">
        <f>AT32/AT13</f>
        <v>0.38729707911291211</v>
      </c>
      <c r="BC33" s="70"/>
    </row>
    <row r="34" spans="2:61" ht="14.1" customHeight="1" x14ac:dyDescent="0.2">
      <c r="B34" s="15"/>
      <c r="H34" s="44"/>
      <c r="I34" s="44"/>
      <c r="J34" s="102"/>
      <c r="L34" s="109"/>
      <c r="M34" s="109"/>
      <c r="N34" s="109"/>
      <c r="O34" s="109"/>
      <c r="P34" s="109"/>
      <c r="Q34" s="109"/>
      <c r="R34" s="18"/>
      <c r="W34" s="190"/>
      <c r="X34" s="9"/>
      <c r="Y34" s="9"/>
      <c r="Z34" s="191"/>
      <c r="AE34" s="190"/>
      <c r="AF34" s="9"/>
      <c r="AG34" s="9"/>
      <c r="AH34" s="191"/>
      <c r="AL34" s="9"/>
      <c r="AM34" s="190"/>
      <c r="AN34" s="9"/>
      <c r="AO34" s="9"/>
      <c r="AP34" s="191"/>
      <c r="AU34" s="9"/>
    </row>
    <row r="35" spans="2:61" ht="14.1" customHeight="1" x14ac:dyDescent="0.2">
      <c r="B35" s="5" t="s">
        <v>226</v>
      </c>
      <c r="C35" s="87"/>
      <c r="D35" s="87"/>
      <c r="E35" s="87">
        <f>'Segment AED'!E35/3.673</f>
        <v>410.75415191941187</v>
      </c>
      <c r="F35" s="87">
        <f>'Segment AED'!F35/3.673</f>
        <v>428.53253471276884</v>
      </c>
      <c r="G35" s="87">
        <f>'Segment AED'!G35/3.673</f>
        <v>385.2436700245031</v>
      </c>
      <c r="H35" s="47">
        <f>'Segment AED'!H35/3.673</f>
        <v>406.76377361285051</v>
      </c>
      <c r="I35" s="47">
        <f>'Segment AED'!I35/3.673</f>
        <v>390.68881023686362</v>
      </c>
      <c r="J35" s="111">
        <f>'Segment AED'!J35/3.673</f>
        <v>363.96765146039843</v>
      </c>
      <c r="K35" s="87">
        <f>'Segment AED'!K35/3.673</f>
        <v>411.56892983028649</v>
      </c>
      <c r="L35" s="37">
        <f>'Segment AED'!L35/3.673</f>
        <v>0</v>
      </c>
      <c r="M35" s="37">
        <f>'Segment AED'!M35/3.673</f>
        <v>0</v>
      </c>
      <c r="N35" s="37">
        <f>'Segment AED'!N35/3.673</f>
        <v>0</v>
      </c>
      <c r="O35" s="37">
        <f>'Segment AED'!O35/3.673</f>
        <v>0</v>
      </c>
      <c r="P35" s="37">
        <f>'Segment AED'!P35/3.673</f>
        <v>0</v>
      </c>
      <c r="Q35" s="37">
        <f>'Segment AED'!Q35/3.673</f>
        <v>0</v>
      </c>
      <c r="R35" s="6"/>
      <c r="S35" s="87">
        <f>'Segment AED'!S35/3.673</f>
        <v>86.849986387149471</v>
      </c>
      <c r="T35" s="87">
        <f>'Segment AED'!T35/3.673</f>
        <v>121.42662673563844</v>
      </c>
      <c r="U35" s="87">
        <f>'Segment AED'!U35/3.673</f>
        <v>104.43778927307378</v>
      </c>
      <c r="V35" s="87">
        <f>'Segment AED'!V35/3.673</f>
        <v>98.039749523550199</v>
      </c>
      <c r="W35" s="184">
        <f>'Segment AED'!W35/3.673</f>
        <v>102.91315001361285</v>
      </c>
      <c r="X35" s="87">
        <f>'Segment AED'!X35/3.673</f>
        <v>109.44731826844541</v>
      </c>
      <c r="Y35" s="87">
        <f>'Segment AED'!Y35/3.673</f>
        <v>115.16471549142391</v>
      </c>
      <c r="Z35" s="185">
        <f>'Segment AED'!Z35/3.673</f>
        <v>100.73509392866866</v>
      </c>
      <c r="AA35" s="87">
        <f>'Segment AED'!AA35/3.673</f>
        <v>73.509392866866321</v>
      </c>
      <c r="AB35" s="87">
        <f>'Segment AED'!AB35/3.673</f>
        <v>94.47318268445413</v>
      </c>
      <c r="AC35" s="87">
        <f>'Segment AED'!AC35/3.673</f>
        <v>110.26408930029947</v>
      </c>
      <c r="AD35" s="87">
        <f>'Segment AED'!AD35/3.673</f>
        <v>106.72474816226517</v>
      </c>
      <c r="AE35" s="184">
        <f>'Segment AED'!AE35/3.673</f>
        <v>109.17506125782739</v>
      </c>
      <c r="AF35" s="87">
        <f>'Segment AED'!AF35/3.673</f>
        <v>98.829294854342493</v>
      </c>
      <c r="AG35" s="87">
        <f>'Segment AED'!AG35/3.673</f>
        <v>98.284780833106453</v>
      </c>
      <c r="AH35" s="185">
        <f>'Segment AED'!AH35/3.673</f>
        <v>100.50158632180785</v>
      </c>
      <c r="AI35" s="87">
        <f>'Segment AED'!AI35/3.673</f>
        <v>111.57915652872312</v>
      </c>
      <c r="AJ35" s="87">
        <f>'Segment AED'!AJ35/3.673</f>
        <v>127.14402395861693</v>
      </c>
      <c r="AK35" s="87">
        <f>'Segment AED'!AK35/3.673</f>
        <v>71.331336781922133</v>
      </c>
      <c r="AL35" s="87">
        <f>'Segment AED'!AL35/3.673</f>
        <v>80.860332153552946</v>
      </c>
      <c r="AM35" s="184">
        <f>'Segment AED'!AM35/3.673</f>
        <v>78.280177191055586</v>
      </c>
      <c r="AN35" s="87">
        <f>'Segment AED'!AN35/3.673</f>
        <v>84.358164267906261</v>
      </c>
      <c r="AO35" s="87">
        <f>'Segment AED'!AO35/3.673</f>
        <v>107.78580931265455</v>
      </c>
      <c r="AP35" s="185">
        <f>'Segment AED'!AP35/3.673</f>
        <v>93.543500688782018</v>
      </c>
      <c r="AQ35" s="87">
        <f>'Segment AED'!AQ35/3.673</f>
        <v>92.238277018179446</v>
      </c>
      <c r="AR35" s="87">
        <f>'Segment AED'!AR35/3.673</f>
        <v>94.796442917441496</v>
      </c>
      <c r="AS35" s="87">
        <f>'Segment AED'!AS35/3.673</f>
        <v>113.06660733717926</v>
      </c>
      <c r="AT35" s="87">
        <f>'Segment AED'!AT35/3.673</f>
        <v>111.46760255748623</v>
      </c>
      <c r="AU35" s="87"/>
      <c r="BC35" s="44"/>
    </row>
    <row r="36" spans="2:61" ht="14.1" customHeight="1" x14ac:dyDescent="0.2">
      <c r="B36" s="15" t="s">
        <v>218</v>
      </c>
      <c r="C36" s="115"/>
      <c r="D36" s="115"/>
      <c r="E36" s="115">
        <f>E35/E15</f>
        <v>0.21779991338241658</v>
      </c>
      <c r="F36" s="115">
        <f>F35/F15</f>
        <v>0.23147058823529412</v>
      </c>
      <c r="G36" s="115">
        <f>G35/G15</f>
        <v>0.295653990806519</v>
      </c>
      <c r="H36" s="115">
        <f>H35/H15</f>
        <v>0.24878424681901684</v>
      </c>
      <c r="I36" s="115">
        <f>I35/I15</f>
        <v>0.13470383929409557</v>
      </c>
      <c r="J36" s="116">
        <f>J35/J15</f>
        <v>0.1171469970783539</v>
      </c>
      <c r="K36" s="115">
        <f>K35/K15</f>
        <v>0.12970276064500794</v>
      </c>
      <c r="L36" s="109" t="e">
        <f>L35/L15</f>
        <v>#DIV/0!</v>
      </c>
      <c r="M36" s="109" t="e">
        <f>M35/M15</f>
        <v>#DIV/0!</v>
      </c>
      <c r="N36" s="109" t="e">
        <f>N35/N15</f>
        <v>#DIV/0!</v>
      </c>
      <c r="O36" s="109" t="e">
        <f>O35/O15</f>
        <v>#DIV/0!</v>
      </c>
      <c r="P36" s="109" t="e">
        <f>P35/P15</f>
        <v>#DIV/0!</v>
      </c>
      <c r="Q36" s="109" t="e">
        <f>Q35/Q15</f>
        <v>#DIV/0!</v>
      </c>
      <c r="R36" s="18"/>
      <c r="S36" s="115">
        <f>S35/S15</f>
        <v>0.22060857538035961</v>
      </c>
      <c r="T36" s="115">
        <f>T35/T15</f>
        <v>0.25900116144018581</v>
      </c>
      <c r="U36" s="115">
        <f>U35/U15</f>
        <v>0.19831463578555547</v>
      </c>
      <c r="V36" s="115">
        <f>V35/V15</f>
        <v>0.19734750917959107</v>
      </c>
      <c r="W36" s="194">
        <f>W35/W15</f>
        <v>0.24966974900924702</v>
      </c>
      <c r="X36" s="120">
        <f>X35/X15</f>
        <v>0.23730814639905551</v>
      </c>
      <c r="Y36" s="120">
        <f>Y35/Y15</f>
        <v>0.21815368746776692</v>
      </c>
      <c r="Z36" s="195">
        <f>Z35/Z15</f>
        <v>0.22383545069570479</v>
      </c>
      <c r="AA36" s="115">
        <f>AA35/AA15</f>
        <v>0.18072289156626506</v>
      </c>
      <c r="AB36" s="115">
        <f>AB35/AB15</f>
        <v>0.35300101729399802</v>
      </c>
      <c r="AC36" s="115">
        <f>AC35/AC15</f>
        <v>0.3632286995515695</v>
      </c>
      <c r="AD36" s="115">
        <f>AD35/AD15</f>
        <v>0.32830820770519265</v>
      </c>
      <c r="AE36" s="194">
        <f>AE35/AE15</f>
        <v>0.30014970059880242</v>
      </c>
      <c r="AF36" s="120">
        <f>AF35/AF15</f>
        <v>0.2429718875502008</v>
      </c>
      <c r="AG36" s="120">
        <f>AG35/AG15</f>
        <v>0.24265676975000214</v>
      </c>
      <c r="AH36" s="195">
        <f>AH35/AH15</f>
        <v>0.21876257296928553</v>
      </c>
      <c r="AI36" s="115">
        <f>AI35/AI15</f>
        <v>0.19186809079119851</v>
      </c>
      <c r="AJ36" s="115">
        <f>AJ35/AJ15</f>
        <v>0.15998629667694417</v>
      </c>
      <c r="AK36" s="115">
        <f>AK35/AK15</f>
        <v>9.6753395520205884E-2</v>
      </c>
      <c r="AL36" s="120">
        <f>AL35/AL15</f>
        <v>0.10280373831775701</v>
      </c>
      <c r="AM36" s="194">
        <f>AM35/AM15</f>
        <v>0.10499065679552265</v>
      </c>
      <c r="AN36" s="120">
        <f>AN35/AN15</f>
        <v>0.12477834934483088</v>
      </c>
      <c r="AO36" s="120">
        <f>AO35/AO15</f>
        <v>0.1360934099369375</v>
      </c>
      <c r="AP36" s="195">
        <f>AP35/AP15</f>
        <v>0.10471954455457214</v>
      </c>
      <c r="AQ36" s="115">
        <f>AQ35/AQ15</f>
        <v>0.11361609787999656</v>
      </c>
      <c r="AR36" s="115">
        <f>AR35/AR15</f>
        <v>0.12761942544130148</v>
      </c>
      <c r="AS36" s="115">
        <f>AS35/AS15</f>
        <v>0.1369938323134324</v>
      </c>
      <c r="AT36" s="115">
        <f>AT35/AT15</f>
        <v>0.1405322009491464</v>
      </c>
      <c r="AU36" s="9"/>
      <c r="BC36" s="115"/>
    </row>
    <row r="37" spans="2:61" ht="14.1" customHeight="1" x14ac:dyDescent="0.2">
      <c r="B37" s="5"/>
      <c r="C37" s="115"/>
      <c r="D37" s="115"/>
      <c r="E37" s="115"/>
      <c r="F37" s="115"/>
      <c r="G37" s="115"/>
      <c r="H37" s="115"/>
      <c r="I37" s="115"/>
      <c r="J37" s="116"/>
      <c r="K37" s="115"/>
      <c r="L37" s="109"/>
      <c r="M37" s="109"/>
      <c r="N37" s="109"/>
      <c r="O37" s="109"/>
      <c r="P37" s="109"/>
      <c r="Q37" s="109"/>
      <c r="R37" s="18"/>
      <c r="S37" s="115"/>
      <c r="T37" s="115"/>
      <c r="U37" s="115"/>
      <c r="V37" s="115"/>
      <c r="W37" s="194"/>
      <c r="X37" s="120"/>
      <c r="Y37" s="120"/>
      <c r="Z37" s="195"/>
      <c r="AA37" s="115"/>
      <c r="AB37" s="115"/>
      <c r="AC37" s="115"/>
      <c r="AD37" s="115"/>
      <c r="AE37" s="194"/>
      <c r="AF37" s="120"/>
      <c r="AG37" s="120"/>
      <c r="AH37" s="195"/>
      <c r="AI37" s="115"/>
      <c r="AJ37" s="115"/>
      <c r="AK37" s="115"/>
      <c r="AL37" s="120"/>
      <c r="AM37" s="194"/>
      <c r="AN37" s="120"/>
      <c r="AO37" s="120"/>
      <c r="AP37" s="195"/>
      <c r="AQ37" s="115"/>
      <c r="AR37" s="115"/>
      <c r="AS37" s="115"/>
      <c r="AT37" s="115"/>
      <c r="AU37" s="9"/>
      <c r="BC37" s="115"/>
    </row>
    <row r="38" spans="2:61" ht="14.1" customHeight="1" x14ac:dyDescent="0.2">
      <c r="B38" s="41" t="s">
        <v>227</v>
      </c>
      <c r="C38" s="44"/>
      <c r="D38" s="44"/>
      <c r="E38" s="44">
        <f>'Segment AED'!E38/3.673</f>
        <v>213.50394772665393</v>
      </c>
      <c r="F38" s="44">
        <f>'Segment AED'!F38/3.673</f>
        <v>236.59134222706234</v>
      </c>
      <c r="G38" s="44">
        <f>'Segment AED'!G38/3.673</f>
        <v>230.32943098284781</v>
      </c>
      <c r="H38" s="44">
        <f>'Segment AED'!H38/3.673</f>
        <v>261.37852994282599</v>
      </c>
      <c r="I38" s="44">
        <f>'Segment AED'!I38/3.673</f>
        <v>313.09556221072694</v>
      </c>
      <c r="J38" s="102">
        <f>'Segment AED'!J38/3.673</f>
        <v>288.03003404076844</v>
      </c>
      <c r="K38" s="44">
        <f>'Segment AED'!K38/3.673</f>
        <v>322.43133722170154</v>
      </c>
      <c r="L38" s="42">
        <f>'Segment AED'!L38/3.673</f>
        <v>0</v>
      </c>
      <c r="M38" s="42">
        <f>'Segment AED'!M38/3.673</f>
        <v>0</v>
      </c>
      <c r="N38" s="42">
        <f>'Segment AED'!N38/3.673</f>
        <v>0</v>
      </c>
      <c r="O38" s="42">
        <f>'Segment AED'!O38/3.673</f>
        <v>0</v>
      </c>
      <c r="P38" s="42">
        <f>'Segment AED'!P38/3.673</f>
        <v>0</v>
      </c>
      <c r="Q38" s="42">
        <f>'Segment AED'!Q38/3.673</f>
        <v>0</v>
      </c>
      <c r="R38" s="135"/>
      <c r="S38" s="44">
        <f>'Segment AED'!S38/3.673</f>
        <v>40.83855159270351</v>
      </c>
      <c r="T38" s="44">
        <f>'Segment AED'!T38/3.673</f>
        <v>65.069425537707602</v>
      </c>
      <c r="U38" s="44">
        <f>'Segment AED'!U38/3.673</f>
        <v>59.134222706234667</v>
      </c>
      <c r="V38" s="44">
        <f>'Segment AED'!V38/3.673</f>
        <v>48.461747890008169</v>
      </c>
      <c r="W38" s="142">
        <f>'Segment AED'!W38/3.673</f>
        <v>56.084944187312821</v>
      </c>
      <c r="X38" s="44">
        <f>'Segment AED'!X38/3.673</f>
        <v>62.891369452763406</v>
      </c>
      <c r="Y38" s="44">
        <f>'Segment AED'!Y38/3.673</f>
        <v>62.891369452763406</v>
      </c>
      <c r="Z38" s="143">
        <f>'Segment AED'!Z38/3.673</f>
        <v>54.45140212360468</v>
      </c>
      <c r="AA38" s="44">
        <f>'Segment AED'!AA38/3.673</f>
        <v>35.393411380343046</v>
      </c>
      <c r="AB38" s="44">
        <f>'Segment AED'!AB38/3.673</f>
        <v>56.629458208548868</v>
      </c>
      <c r="AC38" s="44">
        <f>'Segment AED'!AC38/3.673</f>
        <v>71.331336781922133</v>
      </c>
      <c r="AD38" s="44">
        <f>'Segment AED'!AD38/3.673</f>
        <v>66.975224612033756</v>
      </c>
      <c r="AE38" s="142">
        <f>'Segment AED'!AE38/3.673</f>
        <v>72.148107813776207</v>
      </c>
      <c r="AF38" s="44">
        <f>'Segment AED'!AF38/3.673</f>
        <v>60.985570378437245</v>
      </c>
      <c r="AG38" s="44">
        <f>'Segment AED'!AG38/3.673</f>
        <v>60.985570378437245</v>
      </c>
      <c r="AH38" s="143">
        <f>'Segment AED'!AH38/3.673</f>
        <v>67.286231026408998</v>
      </c>
      <c r="AI38" s="44">
        <f>'Segment AED'!AI38/3.673</f>
        <v>79.499047100462832</v>
      </c>
      <c r="AJ38" s="44">
        <f>'Segment AED'!AJ38/3.673</f>
        <v>98.284780833106453</v>
      </c>
      <c r="AK38" s="44">
        <f>'Segment AED'!AK38/3.673</f>
        <v>74.326163898720395</v>
      </c>
      <c r="AL38" s="44">
        <f>'Segment AED'!AL38/3.673</f>
        <v>61.802341410291312</v>
      </c>
      <c r="AM38" s="142">
        <f>'Segment AED'!AM38/3.673</f>
        <v>63.067242495899578</v>
      </c>
      <c r="AN38" s="44">
        <f>'Segment AED'!AN38/3.673</f>
        <v>65.422893260282947</v>
      </c>
      <c r="AO38" s="44">
        <f>'Segment AED'!AO38/3.673</f>
        <v>86.043484234774994</v>
      </c>
      <c r="AP38" s="143">
        <f>'Segment AED'!AP38/3.673</f>
        <v>73.496414049810923</v>
      </c>
      <c r="AQ38" s="44">
        <f>'Segment AED'!AQ38/3.673</f>
        <v>71.001454896462405</v>
      </c>
      <c r="AR38" s="44">
        <f>'Segment AED'!AR38/3.673</f>
        <v>73.655371469771836</v>
      </c>
      <c r="AS38" s="44">
        <f>'Segment AED'!AS38/3.673</f>
        <v>90.02634924482058</v>
      </c>
      <c r="AT38" s="44">
        <f>'Segment AED'!AT38/3.673</f>
        <v>87.74816161064669</v>
      </c>
      <c r="AU38" s="9"/>
      <c r="BC38" s="44"/>
    </row>
    <row r="39" spans="2:61" ht="14.1" customHeight="1" x14ac:dyDescent="0.2">
      <c r="B39" s="117" t="s">
        <v>228</v>
      </c>
      <c r="C39" s="115"/>
      <c r="D39" s="115"/>
      <c r="E39" s="115">
        <f>E38/E16</f>
        <v>0.16568072340065912</v>
      </c>
      <c r="F39" s="115">
        <f>F38/F16</f>
        <v>0.18337201941337836</v>
      </c>
      <c r="G39" s="115">
        <f>G38/G16</f>
        <v>0.23370165745856356</v>
      </c>
      <c r="H39" s="115">
        <f>H38/H16</f>
        <v>0.20389654531696505</v>
      </c>
      <c r="I39" s="115">
        <f>I38/I16</f>
        <v>0.11975424346558367</v>
      </c>
      <c r="J39" s="116">
        <f>J38/J16</f>
        <v>0.10716247103262877</v>
      </c>
      <c r="K39" s="115">
        <f>K38/K16</f>
        <v>0.11743273087280608</v>
      </c>
      <c r="L39" s="118" t="e">
        <f>L38/L16</f>
        <v>#DIV/0!</v>
      </c>
      <c r="M39" s="118" t="e">
        <f>M38/M16</f>
        <v>#DIV/0!</v>
      </c>
      <c r="N39" s="118" t="e">
        <f>N38/N16</f>
        <v>#DIV/0!</v>
      </c>
      <c r="O39" s="118" t="e">
        <f>O38/O16</f>
        <v>#DIV/0!</v>
      </c>
      <c r="P39" s="118" t="e">
        <f>P38/P16</f>
        <v>#DIV/0!</v>
      </c>
      <c r="Q39" s="118" t="e">
        <f>Q38/Q16</f>
        <v>#DIV/0!</v>
      </c>
      <c r="R39" s="175"/>
      <c r="S39" s="115">
        <f>S38/S16</f>
        <v>0.15856236786469347</v>
      </c>
      <c r="T39" s="115">
        <f>T38/T16</f>
        <v>0.20550300945829753</v>
      </c>
      <c r="U39" s="115">
        <f>U38/U16</f>
        <v>0.15540927303949623</v>
      </c>
      <c r="V39" s="115">
        <f>V38/V16</f>
        <v>0.14511658242295775</v>
      </c>
      <c r="W39" s="194">
        <f>W38/W16</f>
        <v>0.20019436345966957</v>
      </c>
      <c r="X39" s="120">
        <f>X38/X16</f>
        <v>0.19493670886075948</v>
      </c>
      <c r="Y39" s="120">
        <f>Y38/Y16</f>
        <v>0.16775599128540303</v>
      </c>
      <c r="Z39" s="195">
        <f>Z38/Z16</f>
        <v>0.17376194613379667</v>
      </c>
      <c r="AA39" s="115">
        <f>AA38/AA16</f>
        <v>0.12369172216936251</v>
      </c>
      <c r="AB39" s="115">
        <f>AB38/AB16</f>
        <v>0.27332457293035478</v>
      </c>
      <c r="AC39" s="115">
        <f>AC38/AC16</f>
        <v>0.30080367393800228</v>
      </c>
      <c r="AD39" s="115">
        <f>AD38/AD16</f>
        <v>0.26254002134471716</v>
      </c>
      <c r="AE39" s="194">
        <f>AE38/AE16</f>
        <v>0.25262154432793138</v>
      </c>
      <c r="AF39" s="120">
        <f>AF38/AF16</f>
        <v>0.19683655536028119</v>
      </c>
      <c r="AG39" s="120">
        <f>AG38/AG16</f>
        <v>0.19610045144658134</v>
      </c>
      <c r="AH39" s="195">
        <f>AH38/AH16</f>
        <v>0.1791957452957226</v>
      </c>
      <c r="AI39" s="115">
        <f>AI38/AI16</f>
        <v>0.16043956043956042</v>
      </c>
      <c r="AJ39" s="115">
        <f>AJ38/AJ16</f>
        <v>0.13490284005979072</v>
      </c>
      <c r="AK39" s="115">
        <f>AK38/AK16</f>
        <v>0.11013314737212464</v>
      </c>
      <c r="AL39" s="120">
        <f>AL38/AL16</f>
        <v>8.6311787072243351E-2</v>
      </c>
      <c r="AM39" s="194">
        <f>AM38/AM16</f>
        <v>9.5314569741503846E-2</v>
      </c>
      <c r="AN39" s="120">
        <f>AN38/AN16</f>
        <v>0.11441017667618067</v>
      </c>
      <c r="AO39" s="120">
        <f>AO38/AO16</f>
        <v>0.12578902424028759</v>
      </c>
      <c r="AP39" s="195">
        <f>AP38/AP16</f>
        <v>9.5418185055811164E-2</v>
      </c>
      <c r="AQ39" s="115">
        <f>AQ38/AQ16</f>
        <v>0.10079098723674262</v>
      </c>
      <c r="AR39" s="115">
        <f>AR38/AR16</f>
        <v>0.11480391929387838</v>
      </c>
      <c r="AS39" s="115">
        <f>AS38/AS16</f>
        <v>0.12646672431271272</v>
      </c>
      <c r="AT39" s="115">
        <f>AT38/AT16</f>
        <v>0.12757941319233923</v>
      </c>
      <c r="AU39" s="9"/>
      <c r="BC39" s="115"/>
    </row>
    <row r="40" spans="2:61" ht="14.1" customHeight="1" x14ac:dyDescent="0.2">
      <c r="B40" s="41"/>
      <c r="C40" s="115"/>
      <c r="D40" s="115"/>
      <c r="E40" s="115"/>
      <c r="F40" s="115"/>
      <c r="G40" s="115"/>
      <c r="H40" s="115"/>
      <c r="I40" s="115"/>
      <c r="J40" s="116"/>
      <c r="K40" s="115"/>
      <c r="L40" s="118"/>
      <c r="M40" s="118"/>
      <c r="N40" s="118"/>
      <c r="O40" s="118"/>
      <c r="P40" s="118"/>
      <c r="Q40" s="118"/>
      <c r="R40" s="175"/>
      <c r="S40" s="115"/>
      <c r="T40" s="115"/>
      <c r="U40" s="115"/>
      <c r="V40" s="115"/>
      <c r="W40" s="194"/>
      <c r="X40" s="120"/>
      <c r="Y40" s="120"/>
      <c r="Z40" s="195"/>
      <c r="AA40" s="115"/>
      <c r="AB40" s="115"/>
      <c r="AC40" s="115"/>
      <c r="AD40" s="115"/>
      <c r="AE40" s="194"/>
      <c r="AF40" s="120"/>
      <c r="AG40" s="120"/>
      <c r="AH40" s="195"/>
      <c r="AI40" s="115"/>
      <c r="AJ40" s="115"/>
      <c r="AK40" s="115"/>
      <c r="AL40" s="120"/>
      <c r="AM40" s="194"/>
      <c r="AN40" s="120"/>
      <c r="AO40" s="120"/>
      <c r="AP40" s="195"/>
      <c r="AQ40" s="115"/>
      <c r="AR40" s="115"/>
      <c r="AS40" s="115"/>
      <c r="AT40" s="115"/>
      <c r="AU40" s="9"/>
      <c r="BC40" s="115"/>
    </row>
    <row r="41" spans="2:61" ht="14.1" customHeight="1" x14ac:dyDescent="0.2">
      <c r="B41" s="41" t="s">
        <v>229</v>
      </c>
      <c r="C41" s="44"/>
      <c r="D41" s="44"/>
      <c r="E41" s="44">
        <f>'Segment AED'!E41/3.673</f>
        <v>197.25020419275796</v>
      </c>
      <c r="F41" s="44">
        <f>'Segment AED'!F41/3.673</f>
        <v>191.94119248570649</v>
      </c>
      <c r="G41" s="44">
        <f>'Segment AED'!G41/3.673</f>
        <v>154.64198203103729</v>
      </c>
      <c r="H41" s="44">
        <f>'Segment AED'!H41/3.673</f>
        <v>145.38524367002449</v>
      </c>
      <c r="I41" s="44">
        <f>'Segment AED'!I41/3.673</f>
        <v>77.593248026136678</v>
      </c>
      <c r="J41" s="102">
        <f>'Segment AED'!J41/3.673</f>
        <v>75.937617419629973</v>
      </c>
      <c r="K41" s="44">
        <f>'Segment AED'!K41/3.673</f>
        <v>89.13759260858491</v>
      </c>
      <c r="L41" s="42">
        <f>'Segment AED'!L41/3.673</f>
        <v>0</v>
      </c>
      <c r="M41" s="42">
        <f>'Segment AED'!M41/3.673</f>
        <v>0</v>
      </c>
      <c r="N41" s="42">
        <f>'Segment AED'!N41/3.673</f>
        <v>0</v>
      </c>
      <c r="O41" s="42">
        <f>'Segment AED'!O41/3.673</f>
        <v>0</v>
      </c>
      <c r="P41" s="42">
        <f>'Segment AED'!P41/3.673</f>
        <v>0</v>
      </c>
      <c r="Q41" s="42">
        <f>'Segment AED'!Q41/3.673</f>
        <v>0</v>
      </c>
      <c r="R41" s="135"/>
      <c r="S41" s="44">
        <f>'Segment AED'!S41/3.673</f>
        <v>46.011434794445954</v>
      </c>
      <c r="T41" s="44">
        <f>'Segment AED'!T41/3.673</f>
        <v>56.357201197930848</v>
      </c>
      <c r="U41" s="44">
        <f>'Segment AED'!U41/3.673</f>
        <v>45.303566566839102</v>
      </c>
      <c r="V41" s="44">
        <f>'Segment AED'!V41/3.673</f>
        <v>49.578001633542037</v>
      </c>
      <c r="W41" s="142">
        <f>'Segment AED'!W41/3.673</f>
        <v>46.828205826300028</v>
      </c>
      <c r="X41" s="44">
        <f>'Segment AED'!X41/3.673</f>
        <v>46.555948815682001</v>
      </c>
      <c r="Y41" s="44">
        <f>'Segment AED'!Y41/3.673</f>
        <v>52.273346038660492</v>
      </c>
      <c r="Z41" s="143">
        <f>'Segment AED'!Z41/3.673</f>
        <v>46.283691805063981</v>
      </c>
      <c r="AA41" s="44">
        <f>'Segment AED'!AA41/3.673</f>
        <v>38.115981486523275</v>
      </c>
      <c r="AB41" s="44">
        <f>'Segment AED'!AB41/3.673</f>
        <v>37.843724475905255</v>
      </c>
      <c r="AC41" s="44">
        <f>'Segment AED'!AC41/3.673</f>
        <v>38.932752518377349</v>
      </c>
      <c r="AD41" s="44">
        <f>'Segment AED'!AD41/3.673</f>
        <v>39.749523550231416</v>
      </c>
      <c r="AE41" s="142">
        <f>'Segment AED'!AE41/3.673</f>
        <v>37.02695344405118</v>
      </c>
      <c r="AF41" s="44">
        <f>'Segment AED'!AF41/3.673</f>
        <v>37.843724475905255</v>
      </c>
      <c r="AG41" s="44">
        <f>'Segment AED'!AG41/3.673</f>
        <v>37.299210454669208</v>
      </c>
      <c r="AH41" s="143">
        <f>'Segment AED'!AH41/3.673</f>
        <v>33.215355295398858</v>
      </c>
      <c r="AI41" s="44">
        <f>'Segment AED'!AI41/3.673</f>
        <v>32.080109428260279</v>
      </c>
      <c r="AJ41" s="44">
        <f>'Segment AED'!AJ41/3.673</f>
        <v>28.859243125510481</v>
      </c>
      <c r="AK41" s="44">
        <f>'Segment AED'!AK41/3.673</f>
        <v>-2.9948271167982576</v>
      </c>
      <c r="AL41" s="44">
        <f>'Segment AED'!AL41/3.673</f>
        <v>19.057990743261637</v>
      </c>
      <c r="AM41" s="142">
        <f>'Segment AED'!AM41/3.673</f>
        <v>15.212934695156004</v>
      </c>
      <c r="AN41" s="44">
        <f>'Segment AED'!AN41/3.673</f>
        <v>18.935271007623314</v>
      </c>
      <c r="AO41" s="44">
        <f>'Segment AED'!AO41/3.673</f>
        <v>21.742325077879546</v>
      </c>
      <c r="AP41" s="143">
        <f>'Segment AED'!AP41/3.673</f>
        <v>20.047086638971102</v>
      </c>
      <c r="AQ41" s="44">
        <f>'Segment AED'!AQ41/3.673</f>
        <v>21.236822121717033</v>
      </c>
      <c r="AR41" s="44">
        <f>'Segment AED'!AR41/3.673</f>
        <v>21.141071447669646</v>
      </c>
      <c r="AS41" s="44">
        <f>'Segment AED'!AS41/3.673</f>
        <v>23.040258092358687</v>
      </c>
      <c r="AT41" s="44">
        <f>'Segment AED'!AT41/3.673</f>
        <v>23.719440946839548</v>
      </c>
      <c r="AU41" s="9"/>
      <c r="BC41" s="44"/>
    </row>
    <row r="42" spans="2:61" s="108" customFormat="1" ht="14.1" customHeight="1" x14ac:dyDescent="0.2">
      <c r="B42" s="117" t="s">
        <v>230</v>
      </c>
      <c r="C42" s="70"/>
      <c r="D42" s="70"/>
      <c r="E42" s="70">
        <f>E41/E17</f>
        <v>0.33024888321633694</v>
      </c>
      <c r="F42" s="70">
        <f>F41/F17</f>
        <v>0.34206695778748181</v>
      </c>
      <c r="G42" s="70">
        <f>G41/G17</f>
        <v>0.48713550600343047</v>
      </c>
      <c r="H42" s="70">
        <f>H41/H17</f>
        <v>0.41175269678973997</v>
      </c>
      <c r="I42" s="70">
        <f>I41/I17</f>
        <v>0.27142857142857141</v>
      </c>
      <c r="J42" s="122">
        <f>J41/J17</f>
        <v>0.18117359952176185</v>
      </c>
      <c r="K42" s="70">
        <f>K41/K17</f>
        <v>0.20850812542196948</v>
      </c>
      <c r="L42" s="118" t="e">
        <f>L41/L17</f>
        <v>#DIV/0!</v>
      </c>
      <c r="M42" s="118" t="e">
        <f>M41/M17</f>
        <v>#DIV/0!</v>
      </c>
      <c r="N42" s="118" t="e">
        <f>N41/N17</f>
        <v>#DIV/0!</v>
      </c>
      <c r="O42" s="118" t="e">
        <f>O41/O17</f>
        <v>#DIV/0!</v>
      </c>
      <c r="P42" s="118" t="e">
        <f>P41/P17</f>
        <v>#DIV/0!</v>
      </c>
      <c r="Q42" s="118" t="e">
        <f>Q41/Q17</f>
        <v>#DIV/0!</v>
      </c>
      <c r="R42" s="175"/>
      <c r="S42" s="70">
        <f>S41/S17</f>
        <v>0.33799999999999997</v>
      </c>
      <c r="T42" s="70">
        <f>T41/T17</f>
        <v>0.37030411449016098</v>
      </c>
      <c r="U42" s="70">
        <f>U41/U17</f>
        <v>0.31004285448108815</v>
      </c>
      <c r="V42" s="70">
        <f>V41/V17</f>
        <v>0.30446413643203457</v>
      </c>
      <c r="W42" s="151">
        <f>W41/W17</f>
        <v>0.35245901639344263</v>
      </c>
      <c r="X42" s="70">
        <f>X41/X17</f>
        <v>0.3359528487229862</v>
      </c>
      <c r="Y42" s="70">
        <f>Y41/Y17</f>
        <v>0.34224598930481281</v>
      </c>
      <c r="Z42" s="152">
        <f>Z41/Z17</f>
        <v>0.33864541832669326</v>
      </c>
      <c r="AA42" s="70">
        <f>AA41/AA17</f>
        <v>0.31602708803611734</v>
      </c>
      <c r="AB42" s="70">
        <f>AB41/AB17</f>
        <v>0.62612612612612617</v>
      </c>
      <c r="AC42" s="70">
        <f>AC41/AC17</f>
        <v>0.58606557377049173</v>
      </c>
      <c r="AD42" s="70">
        <f>AD41/AD17</f>
        <v>0.56809338521400776</v>
      </c>
      <c r="AE42" s="151">
        <f>AE41/AE17</f>
        <v>0.47386759581881527</v>
      </c>
      <c r="AF42" s="70">
        <f>AF41/AF17</f>
        <v>0.3904494382022472</v>
      </c>
      <c r="AG42" s="70">
        <f>AG41/AG17</f>
        <v>0.39661135634642164</v>
      </c>
      <c r="AH42" s="152">
        <f>AH41/AH17</f>
        <v>0.3958011346440537</v>
      </c>
      <c r="AI42" s="70">
        <f>AI41/AI17</f>
        <v>0.37288051243670889</v>
      </c>
      <c r="AJ42" s="70">
        <f>AJ41/AJ17</f>
        <v>0.43621399176954739</v>
      </c>
      <c r="AK42" s="70">
        <f>AK41/AK17</f>
        <v>-4.8014480205543608E-2</v>
      </c>
      <c r="AL42" s="70">
        <f>AL41/AL17</f>
        <v>0.27027027027027029</v>
      </c>
      <c r="AM42" s="151">
        <f>AM41/AM17</f>
        <v>0.18128525757142924</v>
      </c>
      <c r="AN42" s="70">
        <f>AN41/AN17</f>
        <v>0.18165674047186511</v>
      </c>
      <c r="AO42" s="70">
        <f>AO41/AO17</f>
        <v>0.20137637699645972</v>
      </c>
      <c r="AP42" s="152">
        <f>AP41/AP17</f>
        <v>0.16295716504927205</v>
      </c>
      <c r="AQ42" s="70">
        <f>AQ41/AQ17</f>
        <v>0.19773739083714992</v>
      </c>
      <c r="AR42" s="70">
        <f>AR41/AR17</f>
        <v>0.20884125659639405</v>
      </c>
      <c r="AS42" s="70">
        <f>AS41/AS17</f>
        <v>0.20302852645490554</v>
      </c>
      <c r="AT42" s="70">
        <f>AT41/AT17</f>
        <v>0.2250646695621954</v>
      </c>
      <c r="AU42" s="128"/>
      <c r="AV42" s="128"/>
      <c r="BC42" s="70"/>
    </row>
    <row r="43" spans="2:61" ht="14.1" customHeight="1" x14ac:dyDescent="0.2">
      <c r="B43" s="11"/>
      <c r="L43" s="12"/>
      <c r="M43" s="12"/>
      <c r="N43" s="12"/>
      <c r="O43" s="12"/>
      <c r="P43" s="12"/>
      <c r="Q43" s="12"/>
      <c r="R43" s="13"/>
      <c r="W43" s="190"/>
      <c r="X43" s="9"/>
      <c r="Y43" s="9"/>
      <c r="Z43" s="191"/>
      <c r="AE43" s="190"/>
      <c r="AF43" s="9"/>
      <c r="AG43" s="9"/>
      <c r="AH43" s="191"/>
      <c r="AL43" s="9"/>
      <c r="AM43" s="190"/>
      <c r="AN43" s="9"/>
      <c r="AO43" s="9"/>
      <c r="AP43" s="191"/>
      <c r="AU43" s="9"/>
    </row>
    <row r="44" spans="2:61" ht="14.1" customHeight="1" x14ac:dyDescent="0.2">
      <c r="B44" s="5" t="s">
        <v>231</v>
      </c>
      <c r="C44" s="87"/>
      <c r="D44" s="87"/>
      <c r="E44" s="87">
        <f>'Segment AED'!E44/3.673</f>
        <v>1371.2814039150558</v>
      </c>
      <c r="F44" s="87">
        <f>'Segment AED'!F44/3.673</f>
        <v>1355.2953988565205</v>
      </c>
      <c r="G44" s="87">
        <f>'Segment AED'!G44/3.673</f>
        <v>1574.4622924040293</v>
      </c>
      <c r="H44" s="87">
        <f>'Segment AED'!H44/3.673</f>
        <v>1372.1871332643614</v>
      </c>
      <c r="I44" s="87">
        <f>'Segment AED'!I44/3.673</f>
        <v>1542.8804791723387</v>
      </c>
      <c r="J44" s="101">
        <f>'Segment AED'!J44/3.673</f>
        <v>1588.9745571092756</v>
      </c>
      <c r="K44" s="87">
        <f>'Segment AED'!K44/3.673</f>
        <v>1692.3436154150386</v>
      </c>
      <c r="L44" s="37">
        <f>'Segment AED'!L44/3.673</f>
        <v>0</v>
      </c>
      <c r="M44" s="37">
        <f>'Segment AED'!M44/3.673</f>
        <v>0</v>
      </c>
      <c r="N44" s="37">
        <f>'Segment AED'!N44/3.673</f>
        <v>0</v>
      </c>
      <c r="O44" s="37">
        <f>'Segment AED'!O44/3.673</f>
        <v>0</v>
      </c>
      <c r="P44" s="37">
        <f>'Segment AED'!P44/3.673</f>
        <v>0</v>
      </c>
      <c r="Q44" s="37">
        <f>'Segment AED'!Q44/3.673</f>
        <v>0</v>
      </c>
      <c r="R44" s="6"/>
      <c r="S44" s="87">
        <f>'Segment AED'!S44/3.673</f>
        <v>317.68998638714947</v>
      </c>
      <c r="T44" s="87">
        <f>'Segment AED'!T44/3.673</f>
        <v>383.65856937108629</v>
      </c>
      <c r="U44" s="87">
        <f>'Segment AED'!U44/3.673</f>
        <v>347.83522989654227</v>
      </c>
      <c r="V44" s="87">
        <f>'Segment AED'!V44/3.673</f>
        <v>322.09761826027767</v>
      </c>
      <c r="W44" s="184">
        <f>'Segment AED'!W44/3.673</f>
        <v>311.73427715763682</v>
      </c>
      <c r="X44" s="87">
        <f>'Segment AED'!X44/3.673</f>
        <v>362.64633814320717</v>
      </c>
      <c r="Y44" s="87">
        <f>'Segment AED'!Y44/3.673</f>
        <v>338.68772120882113</v>
      </c>
      <c r="Z44" s="185">
        <f>'Segment AED'!Z44/3.673</f>
        <v>341.95480533623743</v>
      </c>
      <c r="AA44" s="87">
        <f>'Segment AED'!AA44/3.673</f>
        <v>302.20528178600597</v>
      </c>
      <c r="AB44" s="87">
        <f>'Segment AED'!AB44/3.673</f>
        <v>363.73536618567925</v>
      </c>
      <c r="AC44" s="87">
        <f>'Segment AED'!AC44/3.673</f>
        <v>469.91560032670839</v>
      </c>
      <c r="AD44" s="87">
        <f>'Segment AED'!AD44/3.673</f>
        <v>438.6060441056357</v>
      </c>
      <c r="AE44" s="184">
        <f>'Segment AED'!AE44/3.673</f>
        <v>361.01279607949903</v>
      </c>
      <c r="AF44" s="87">
        <f>'Segment AED'!AF44/3.673</f>
        <v>332.69806697522461</v>
      </c>
      <c r="AG44" s="87">
        <f>'Segment AED'!AG44/3.673</f>
        <v>327.52518377348218</v>
      </c>
      <c r="AH44" s="185">
        <f>'Segment AED'!AH44/3.673</f>
        <v>351.21154369725019</v>
      </c>
      <c r="AI44" s="87">
        <f>'Segment AED'!AI44/3.673</f>
        <v>394.50040838551593</v>
      </c>
      <c r="AJ44" s="87">
        <f>'Segment AED'!AJ44/3.673</f>
        <v>467.46528723114619</v>
      </c>
      <c r="AK44" s="87">
        <f>'Segment AED'!AK44/3.673</f>
        <v>347.67220255921592</v>
      </c>
      <c r="AL44" s="87">
        <f>'Segment AED'!AL44/3.673</f>
        <v>333.51483800707865</v>
      </c>
      <c r="AM44" s="184">
        <f>'Segment AED'!AM44/3.673</f>
        <v>344.10011329076019</v>
      </c>
      <c r="AN44" s="87">
        <f>'Segment AED'!AN44/3.673</f>
        <v>377.76851468419488</v>
      </c>
      <c r="AO44" s="87">
        <f>'Segment AED'!AO44/3.673</f>
        <v>451.68177505889764</v>
      </c>
      <c r="AP44" s="185">
        <f>'Segment AED'!AP44/3.673</f>
        <v>415.39692837436098</v>
      </c>
      <c r="AQ44" s="87">
        <f>'Segment AED'!AQ44/3.673</f>
        <v>403.10080558654022</v>
      </c>
      <c r="AR44" s="87">
        <f>'Segment AED'!AR44/3.673</f>
        <v>419.50237973275961</v>
      </c>
      <c r="AS44" s="87">
        <f>'Segment AED'!AS44/3.673</f>
        <v>432.05984293535943</v>
      </c>
      <c r="AT44" s="87">
        <f>'Segment AED'!AT44/3.673</f>
        <v>437.68058716037962</v>
      </c>
      <c r="AU44" s="87"/>
      <c r="BC44" s="87"/>
    </row>
    <row r="45" spans="2:61" s="108" customFormat="1" ht="14.1" customHeight="1" thickBot="1" x14ac:dyDescent="0.25">
      <c r="B45" s="179" t="s">
        <v>232</v>
      </c>
      <c r="C45" s="180"/>
      <c r="D45" s="180"/>
      <c r="E45" s="180">
        <f>E44/E19</f>
        <v>0.22041381635738591</v>
      </c>
      <c r="F45" s="180">
        <f>F44/F19</f>
        <v>0.23330365093499555</v>
      </c>
      <c r="G45" s="180">
        <f>G44/G19</f>
        <v>0.3584800396727002</v>
      </c>
      <c r="H45" s="180">
        <f>H44/H19</f>
        <v>0.24090417870358571</v>
      </c>
      <c r="I45" s="180">
        <f>I44/I19</f>
        <v>0.17648157952103641</v>
      </c>
      <c r="J45" s="181">
        <f>J44/J19</f>
        <v>0.16854030527145838</v>
      </c>
      <c r="K45" s="180">
        <f>K44/K19</f>
        <v>0.17532656095681021</v>
      </c>
      <c r="L45" s="123" t="e">
        <f>L44/L19</f>
        <v>#DIV/0!</v>
      </c>
      <c r="M45" s="123" t="e">
        <f>M44/M19</f>
        <v>#DIV/0!</v>
      </c>
      <c r="N45" s="123" t="e">
        <f>N44/N19</f>
        <v>#DIV/0!</v>
      </c>
      <c r="O45" s="123" t="e">
        <f>O44/O19</f>
        <v>#DIV/0!</v>
      </c>
      <c r="P45" s="123" t="e">
        <f>P44/P19</f>
        <v>#DIV/0!</v>
      </c>
      <c r="Q45" s="123" t="e">
        <f>Q44/Q19</f>
        <v>#DIV/0!</v>
      </c>
      <c r="R45" s="128"/>
      <c r="S45" s="180">
        <f>S44/S19</f>
        <v>0.22713537074458454</v>
      </c>
      <c r="T45" s="180">
        <f>T44/T19</f>
        <v>0.2434552945829937</v>
      </c>
      <c r="U45" s="180">
        <f>U44/U19</f>
        <v>0.21455145238201553</v>
      </c>
      <c r="V45" s="180">
        <f>V44/V19</f>
        <v>0.19814028252379356</v>
      </c>
      <c r="W45" s="198">
        <f>W44/W19</f>
        <v>0.24004192872117402</v>
      </c>
      <c r="X45" s="180">
        <f>X44/X19</f>
        <v>0.24200581395348836</v>
      </c>
      <c r="Y45" s="180">
        <f>Y44/Y19</f>
        <v>0.22068476139790669</v>
      </c>
      <c r="Z45" s="199">
        <f>Z44/Z19</f>
        <v>0.23147806855879102</v>
      </c>
      <c r="AA45" s="180">
        <f>AA44/AA19</f>
        <v>0.22474185057703988</v>
      </c>
      <c r="AB45" s="180">
        <f>AB44/AB19</f>
        <v>0.44297082228116708</v>
      </c>
      <c r="AC45" s="180">
        <f>AC44/AC19</f>
        <v>0.428287841191067</v>
      </c>
      <c r="AD45" s="180">
        <f>AD44/AD19</f>
        <v>0.38866103739445113</v>
      </c>
      <c r="AE45" s="198">
        <f>AE44/AE19</f>
        <v>0.30966837926202712</v>
      </c>
      <c r="AF45" s="180">
        <f>AF44/AF19</f>
        <v>0.24352331606217617</v>
      </c>
      <c r="AG45" s="180">
        <f>AG44/AG19</f>
        <v>0.22286031863653208</v>
      </c>
      <c r="AH45" s="199">
        <f>AH44/AH19</f>
        <v>0.20730598222334962</v>
      </c>
      <c r="AI45" s="180">
        <f>AI44/AI19</f>
        <v>0.21511282660332542</v>
      </c>
      <c r="AJ45" s="180">
        <f>AJ44/AJ19</f>
        <v>0.19879587819844852</v>
      </c>
      <c r="AK45" s="180">
        <f>AK44/AK19</f>
        <v>0.14933925856624958</v>
      </c>
      <c r="AL45" s="180">
        <f>AL44/AL19</f>
        <v>0.14964573662350353</v>
      </c>
      <c r="AM45" s="198">
        <f>AM44/AM19</f>
        <v>0.1580177872242933</v>
      </c>
      <c r="AN45" s="180">
        <f>AN44/AN19</f>
        <v>0.17063450556686416</v>
      </c>
      <c r="AO45" s="180">
        <f>AO44/AO19</f>
        <v>0.18567930724862927</v>
      </c>
      <c r="AP45" s="199">
        <f>AP44/AP19</f>
        <v>0.15953722000957421</v>
      </c>
      <c r="AQ45" s="180">
        <f>AQ44/AQ19</f>
        <v>0.1692119295161944</v>
      </c>
      <c r="AR45" s="180">
        <f>AR44/AR19</f>
        <v>0.1754106437615566</v>
      </c>
      <c r="AS45" s="180">
        <f>AS44/AS19</f>
        <v>0.17471746000474239</v>
      </c>
      <c r="AT45" s="180">
        <f>AT44/AT19</f>
        <v>0.18192364794497276</v>
      </c>
      <c r="AU45" s="128"/>
      <c r="AV45" s="128"/>
      <c r="BC45" s="115"/>
    </row>
    <row r="46" spans="2:61" s="9" customFormat="1" ht="14.1" customHeight="1" thickTop="1" x14ac:dyDescent="0.2">
      <c r="J46" s="107"/>
      <c r="K46" s="124"/>
      <c r="L46" s="8"/>
      <c r="M46" s="8"/>
      <c r="N46" s="8"/>
      <c r="O46" s="8"/>
      <c r="P46" s="8"/>
      <c r="Q46" s="8"/>
      <c r="AI46" s="124"/>
      <c r="AK46" s="54"/>
      <c r="AL46" s="54"/>
      <c r="AM46" s="124"/>
      <c r="AO46" s="54"/>
      <c r="AP46" s="54"/>
      <c r="AQ46" s="124"/>
      <c r="AR46" s="124"/>
      <c r="AS46" s="124"/>
      <c r="AT46" s="124"/>
      <c r="AV46" s="10"/>
      <c r="AW46" s="10"/>
      <c r="AX46" s="10"/>
      <c r="AY46" s="10"/>
      <c r="AZ46" s="10"/>
      <c r="BA46" s="10"/>
      <c r="BB46" s="10"/>
      <c r="BD46" s="114"/>
      <c r="BE46" s="114"/>
      <c r="BF46" s="114"/>
      <c r="BG46" s="114"/>
      <c r="BH46" s="114"/>
      <c r="BI46" s="114"/>
    </row>
    <row r="47" spans="2:61" s="9" customFormat="1" ht="14.1" customHeight="1" x14ac:dyDescent="0.2">
      <c r="B47" s="132" t="s">
        <v>42</v>
      </c>
      <c r="J47" s="107"/>
      <c r="L47" s="96"/>
      <c r="M47" s="96"/>
      <c r="N47" s="96"/>
      <c r="O47" s="96"/>
      <c r="P47" s="96"/>
      <c r="Q47" s="96"/>
      <c r="R47" s="95"/>
      <c r="AV47" s="10"/>
      <c r="AW47" s="10"/>
      <c r="AX47" s="10"/>
      <c r="AY47" s="10"/>
      <c r="AZ47" s="10"/>
      <c r="BA47" s="10"/>
      <c r="BB47" s="10"/>
    </row>
    <row r="48" spans="2:61" s="13" customFormat="1" ht="14.1" customHeight="1" x14ac:dyDescent="0.2">
      <c r="B48" s="24" t="s">
        <v>22</v>
      </c>
      <c r="C48" s="25"/>
      <c r="D48" s="25"/>
      <c r="E48" s="25">
        <v>2018</v>
      </c>
      <c r="F48" s="25">
        <v>2019</v>
      </c>
      <c r="G48" s="25">
        <v>2020</v>
      </c>
      <c r="H48" s="25">
        <v>2021</v>
      </c>
      <c r="I48" s="25">
        <v>2022</v>
      </c>
      <c r="J48" s="25">
        <v>2023</v>
      </c>
      <c r="K48" s="25">
        <v>2024</v>
      </c>
      <c r="L48" s="81"/>
      <c r="M48" s="81"/>
      <c r="N48" s="81"/>
      <c r="O48" s="81"/>
      <c r="P48" s="6"/>
      <c r="Q48" s="6"/>
      <c r="R48" s="6"/>
      <c r="S48" s="26" t="s">
        <v>0</v>
      </c>
      <c r="T48" s="26" t="s">
        <v>1</v>
      </c>
      <c r="U48" s="26" t="s">
        <v>2</v>
      </c>
      <c r="V48" s="26" t="s">
        <v>3</v>
      </c>
      <c r="W48" s="31" t="s">
        <v>4</v>
      </c>
      <c r="X48" s="26" t="s">
        <v>5</v>
      </c>
      <c r="Y48" s="26" t="s">
        <v>6</v>
      </c>
      <c r="Z48" s="32" t="s">
        <v>7</v>
      </c>
      <c r="AA48" s="26" t="s">
        <v>8</v>
      </c>
      <c r="AB48" s="26" t="s">
        <v>9</v>
      </c>
      <c r="AC48" s="26" t="s">
        <v>10</v>
      </c>
      <c r="AD48" s="26" t="s">
        <v>11</v>
      </c>
      <c r="AE48" s="31" t="s">
        <v>12</v>
      </c>
      <c r="AF48" s="26" t="s">
        <v>13</v>
      </c>
      <c r="AG48" s="26" t="s">
        <v>14</v>
      </c>
      <c r="AH48" s="32" t="s">
        <v>15</v>
      </c>
      <c r="AI48" s="26" t="s">
        <v>16</v>
      </c>
      <c r="AJ48" s="26" t="s">
        <v>17</v>
      </c>
      <c r="AK48" s="26" t="s">
        <v>18</v>
      </c>
      <c r="AL48" s="26" t="s">
        <v>19</v>
      </c>
      <c r="AM48" s="31" t="s">
        <v>20</v>
      </c>
      <c r="AN48" s="26" t="s">
        <v>21</v>
      </c>
      <c r="AO48" s="26" t="s">
        <v>69</v>
      </c>
      <c r="AP48" s="32" t="s">
        <v>71</v>
      </c>
      <c r="AQ48" s="26" t="s">
        <v>72</v>
      </c>
      <c r="AR48" s="26" t="s">
        <v>75</v>
      </c>
      <c r="AS48" s="26" t="s">
        <v>80</v>
      </c>
      <c r="AT48" s="26" t="s">
        <v>85</v>
      </c>
      <c r="AV48" s="10"/>
      <c r="AW48" s="10"/>
      <c r="AX48" s="10"/>
      <c r="AY48" s="10"/>
      <c r="AZ48" s="10"/>
      <c r="BA48" s="10"/>
      <c r="BB48" s="10"/>
      <c r="BC48" s="10"/>
    </row>
    <row r="49" spans="2:61" ht="14.1" customHeight="1" x14ac:dyDescent="0.2">
      <c r="B49" s="5" t="s">
        <v>56</v>
      </c>
      <c r="C49" s="47"/>
      <c r="D49" s="47"/>
      <c r="E49" s="47">
        <f>'Segment AED'!E49/3.673</f>
        <v>474.58470468556641</v>
      </c>
      <c r="F49" s="47">
        <f>'Segment AED'!F49/3.673</f>
        <v>491.17770267983656</v>
      </c>
      <c r="G49" s="47">
        <f>'Segment AED'!G49/3.673</f>
        <v>698.04153277043599</v>
      </c>
      <c r="H49" s="47">
        <f>'Segment AED'!H49/3.673</f>
        <v>550.7759324802613</v>
      </c>
      <c r="I49" s="47">
        <f>'Segment AED'!I49/3.673</f>
        <v>652.60005445140212</v>
      </c>
      <c r="J49" s="111">
        <f>'Segment AED'!J49/3.673</f>
        <v>720.31899058516819</v>
      </c>
      <c r="K49" s="47">
        <f>'Segment AED'!K49/3.673</f>
        <v>742.67961507005123</v>
      </c>
      <c r="L49" s="37">
        <f>'Segment AED'!L49/3.673</f>
        <v>0</v>
      </c>
      <c r="M49" s="37">
        <f>'Segment AED'!M49/3.673</f>
        <v>0</v>
      </c>
      <c r="N49" s="37">
        <f>'Segment AED'!N49/3.673</f>
        <v>0</v>
      </c>
      <c r="O49" s="37">
        <f>'Segment AED'!O49/3.673</f>
        <v>0</v>
      </c>
      <c r="P49" s="37">
        <f>'Segment AED'!P49/3.673</f>
        <v>0</v>
      </c>
      <c r="Q49" s="37">
        <f>'Segment AED'!Q49/3.673</f>
        <v>0</v>
      </c>
      <c r="R49" s="6"/>
      <c r="S49" s="47">
        <f>'Segment AED'!S49/3.673</f>
        <v>131.80550655139106</v>
      </c>
      <c r="T49" s="47">
        <f>'Segment AED'!T49/3.673</f>
        <v>125.52807361701892</v>
      </c>
      <c r="U49" s="47">
        <f>'Segment AED'!U49/3.673</f>
        <v>125.78878023780064</v>
      </c>
      <c r="V49" s="47">
        <f>'Segment AED'!V49/3.673</f>
        <v>91.462344279355875</v>
      </c>
      <c r="W49" s="144">
        <f>'Segment AED'!W49/3.673</f>
        <v>118.71160198978205</v>
      </c>
      <c r="X49" s="47">
        <f>'Segment AED'!X49/3.673</f>
        <v>141.32574285286103</v>
      </c>
      <c r="Y49" s="47">
        <f>'Segment AED'!Y49/3.673</f>
        <v>113.97255425340597</v>
      </c>
      <c r="Z49" s="145">
        <f>'Segment AED'!Z49/3.673</f>
        <v>117.16780358378749</v>
      </c>
      <c r="AA49" s="47">
        <f>'Segment AED'!AA49/3.673</f>
        <v>113.97555776839238</v>
      </c>
      <c r="AB49" s="47">
        <f>'Segment AED'!AB49/3.673</f>
        <v>145.57718066076293</v>
      </c>
      <c r="AC49" s="47">
        <f>'Segment AED'!AC49/3.673</f>
        <v>222.00341597002728</v>
      </c>
      <c r="AD49" s="47">
        <f>'Segment AED'!AD49/3.673</f>
        <v>216.4853783712534</v>
      </c>
      <c r="AE49" s="144">
        <f>'Segment AED'!AE49/3.673</f>
        <v>146.4742717124966</v>
      </c>
      <c r="AF49" s="47">
        <f>'Segment AED'!AF49/3.673</f>
        <v>127.14402395861693</v>
      </c>
      <c r="AG49" s="47">
        <f>'Segment AED'!AG49/3.673</f>
        <v>131.77239313912332</v>
      </c>
      <c r="AH49" s="145">
        <f>'Segment AED'!AH49/3.673</f>
        <v>145.38524367002449</v>
      </c>
      <c r="AI49" s="47">
        <f>'Segment AED'!AI49/3.673</f>
        <v>162.809692349578</v>
      </c>
      <c r="AJ49" s="47">
        <f>'Segment AED'!AJ49/3.673</f>
        <v>211.54369725020419</v>
      </c>
      <c r="AK49" s="47">
        <f>'Segment AED'!AK49/3.673</f>
        <v>169.61611761502857</v>
      </c>
      <c r="AL49" s="47">
        <f>'Segment AED'!AL49/3.673</f>
        <v>108.63054723659134</v>
      </c>
      <c r="AM49" s="144">
        <f>'Segment AED'!AM49/3.673</f>
        <v>148.28343537680161</v>
      </c>
      <c r="AN49" s="47">
        <f>'Segment AED'!AN49/3.673</f>
        <v>165.25010933989464</v>
      </c>
      <c r="AO49" s="47">
        <f>'Segment AED'!AO49/3.673</f>
        <v>214.05010065025013</v>
      </c>
      <c r="AP49" s="145">
        <f>'Segment AED'!AP49/3.673</f>
        <v>192.73534521822191</v>
      </c>
      <c r="AQ49" s="47">
        <f>'Segment AED'!AQ49/3.673</f>
        <v>173.68660436969344</v>
      </c>
      <c r="AR49" s="47">
        <f>'Segment AED'!AR49/3.673</f>
        <v>200.70656076039106</v>
      </c>
      <c r="AS49" s="47">
        <f>'Segment AED'!AS49/3.673</f>
        <v>183.29113863681681</v>
      </c>
      <c r="AT49" s="47">
        <f>'Segment AED'!AT49/3.673</f>
        <v>184.99531130314992</v>
      </c>
      <c r="AU49" s="87"/>
      <c r="BC49" s="87"/>
    </row>
    <row r="50" spans="2:61" ht="14.1" customHeight="1" x14ac:dyDescent="0.2">
      <c r="B50" s="15" t="s">
        <v>62</v>
      </c>
      <c r="C50" s="115"/>
      <c r="D50" s="115"/>
      <c r="E50" s="115">
        <f>E49/E8</f>
        <v>0.1094655562020026</v>
      </c>
      <c r="F50" s="115">
        <f>F49/F8</f>
        <v>0.1241037147928073</v>
      </c>
      <c r="G50" s="115">
        <f>G49/G8</f>
        <v>0.22597448879480095</v>
      </c>
      <c r="H50" s="115">
        <f>H49/H8</f>
        <v>0.13562632213960057</v>
      </c>
      <c r="I50" s="115">
        <f>I49/I8</f>
        <v>0.11170658961692607</v>
      </c>
      <c r="J50" s="116">
        <f>J49/J8</f>
        <v>0.11395775847166248</v>
      </c>
      <c r="K50" s="115">
        <f>K49/K8</f>
        <v>0.11462250382615199</v>
      </c>
      <c r="L50" s="109" t="e">
        <f>L49/L8</f>
        <v>#DIV/0!</v>
      </c>
      <c r="M50" s="109" t="e">
        <f>M49/M8</f>
        <v>#DIV/0!</v>
      </c>
      <c r="N50" s="109" t="e">
        <f>N49/N8</f>
        <v>#DIV/0!</v>
      </c>
      <c r="O50" s="109" t="e">
        <f>O49/O8</f>
        <v>#DIV/0!</v>
      </c>
      <c r="P50" s="109" t="e">
        <f>P49/P8</f>
        <v>#DIV/0!</v>
      </c>
      <c r="Q50" s="109" t="e">
        <f>Q49/Q8</f>
        <v>#DIV/0!</v>
      </c>
      <c r="R50" s="18"/>
      <c r="S50" s="115">
        <f>S49/S8</f>
        <v>0.13115006809136637</v>
      </c>
      <c r="T50" s="115">
        <f>T49/T8</f>
        <v>0.11338841226807284</v>
      </c>
      <c r="U50" s="115">
        <f>U49/U8</f>
        <v>0.11491822375851707</v>
      </c>
      <c r="V50" s="115">
        <f>V49/V8</f>
        <v>8.1024985647154421E-2</v>
      </c>
      <c r="W50" s="194">
        <f>W49/W8</f>
        <v>0.1339151456107093</v>
      </c>
      <c r="X50" s="120">
        <f>X49/X8</f>
        <v>0.13624395104949041</v>
      </c>
      <c r="Y50" s="120">
        <f>Y49/Y8</f>
        <v>0.1132020529401731</v>
      </c>
      <c r="Z50" s="195">
        <f>Z49/Z8</f>
        <v>0.114062375447456</v>
      </c>
      <c r="AA50" s="115">
        <f>AA49/AA8</f>
        <v>0.12151878771648916</v>
      </c>
      <c r="AB50" s="115">
        <f>AB49/AB8</f>
        <v>0.26301278139054707</v>
      </c>
      <c r="AC50" s="115">
        <f>AC49/AC8</f>
        <v>0.27973192001986624</v>
      </c>
      <c r="AD50" s="115">
        <f>AD49/AD8</f>
        <v>0.26945130286601621</v>
      </c>
      <c r="AE50" s="194">
        <f>AE49/AE8</f>
        <v>0.1825585341024771</v>
      </c>
      <c r="AF50" s="120">
        <f>AF49/AF8</f>
        <v>0.13255747942094806</v>
      </c>
      <c r="AG50" s="120">
        <f>AG49/AG8</f>
        <v>0.12377961403490954</v>
      </c>
      <c r="AH50" s="195">
        <f>AH49/AH8</f>
        <v>0.1177508269018743</v>
      </c>
      <c r="AI50" s="115">
        <f>AI49/AI8</f>
        <v>0.13</v>
      </c>
      <c r="AJ50" s="115">
        <f>AJ49/AJ8</f>
        <v>0.13588667366211962</v>
      </c>
      <c r="AK50" s="115">
        <f>AK49/AK8</f>
        <v>0.10664156110920917</v>
      </c>
      <c r="AL50" s="120">
        <f>AL49/AL8</f>
        <v>7.5325656031716065E-2</v>
      </c>
      <c r="AM50" s="194">
        <f>AM49/AM8</f>
        <v>0.10354902978958479</v>
      </c>
      <c r="AN50" s="120">
        <f>AN49/AN8</f>
        <v>0.10745595023292029</v>
      </c>
      <c r="AO50" s="120">
        <f>AO49/AO8</f>
        <v>0.13047125219989064</v>
      </c>
      <c r="AP50" s="195">
        <f>AP49/AP8</f>
        <v>0.11267874127241245</v>
      </c>
      <c r="AQ50" s="115">
        <f>AQ49/AQ8</f>
        <v>0.11060143721751928</v>
      </c>
      <c r="AR50" s="115">
        <f>AR49/AR8</f>
        <v>0.12173338388981168</v>
      </c>
      <c r="AS50" s="115">
        <f>AS49/AS8</f>
        <v>0.11124971142746176</v>
      </c>
      <c r="AT50" s="115">
        <f>AT49/AT8</f>
        <v>0.11471398269449232</v>
      </c>
      <c r="AU50" s="9"/>
      <c r="BC50" s="115"/>
    </row>
    <row r="51" spans="2:61" ht="14.1" customHeight="1" x14ac:dyDescent="0.2">
      <c r="B51" s="15"/>
      <c r="L51" s="109"/>
      <c r="M51" s="109"/>
      <c r="N51" s="109"/>
      <c r="O51" s="109"/>
      <c r="P51" s="109"/>
      <c r="Q51" s="109"/>
      <c r="R51" s="18"/>
      <c r="W51" s="190"/>
      <c r="X51" s="9"/>
      <c r="Y51" s="9"/>
      <c r="Z51" s="191"/>
      <c r="AE51" s="190"/>
      <c r="AF51" s="9"/>
      <c r="AG51" s="9"/>
      <c r="AH51" s="191"/>
      <c r="AL51" s="9"/>
      <c r="AM51" s="190"/>
      <c r="AN51" s="9"/>
      <c r="AO51" s="9"/>
      <c r="AP51" s="191"/>
      <c r="AU51" s="9"/>
    </row>
    <row r="52" spans="2:61" ht="14.1" customHeight="1" x14ac:dyDescent="0.2">
      <c r="B52" s="5" t="s">
        <v>57</v>
      </c>
      <c r="C52" s="87"/>
      <c r="D52" s="87"/>
      <c r="E52" s="87">
        <f>'Segment AED'!E52/3.673</f>
        <v>269.18050639803977</v>
      </c>
      <c r="F52" s="87">
        <f>'Segment AED'!F52/3.673</f>
        <v>294.30982847808332</v>
      </c>
      <c r="G52" s="87">
        <f>'Segment AED'!G52/3.673</f>
        <v>221.07269262183502</v>
      </c>
      <c r="H52" s="87">
        <f>'Segment AED'!H52/3.673</f>
        <v>285.32534712768853</v>
      </c>
      <c r="I52" s="87">
        <f>'Segment AED'!I52/3.673</f>
        <v>304.38333787095019</v>
      </c>
      <c r="J52" s="101">
        <f>'Segment AED'!J52/3.673</f>
        <v>285.43420702047854</v>
      </c>
      <c r="K52" s="87">
        <f>'Segment AED'!K52/3.673</f>
        <v>307.43805958042225</v>
      </c>
      <c r="L52" s="37">
        <f>'Segment AED'!L52/3.673</f>
        <v>0</v>
      </c>
      <c r="M52" s="37">
        <f>'Segment AED'!M52/3.673</f>
        <v>0</v>
      </c>
      <c r="N52" s="37">
        <f>'Segment AED'!N52/3.673</f>
        <v>0</v>
      </c>
      <c r="O52" s="37">
        <f>'Segment AED'!O52/3.673</f>
        <v>0</v>
      </c>
      <c r="P52" s="37">
        <f>'Segment AED'!P52/3.673</f>
        <v>0</v>
      </c>
      <c r="Q52" s="37">
        <f>'Segment AED'!Q52/3.673</f>
        <v>0</v>
      </c>
      <c r="R52" s="6"/>
      <c r="S52" s="87">
        <f>'Segment AED'!S52/3.673</f>
        <v>52.273346038660492</v>
      </c>
      <c r="T52" s="87">
        <f>'Segment AED'!T52/3.673</f>
        <v>75.415191941192489</v>
      </c>
      <c r="U52" s="87">
        <f>'Segment AED'!U52/3.673</f>
        <v>67.220255921589967</v>
      </c>
      <c r="V52" s="87">
        <f>'Segment AED'!V52/3.673</f>
        <v>74.271712496596791</v>
      </c>
      <c r="W52" s="184">
        <f>'Segment AED'!W52/3.673</f>
        <v>80.043561121698886</v>
      </c>
      <c r="X52" s="87">
        <f>'Segment AED'!X52/3.673</f>
        <v>70.514565750068058</v>
      </c>
      <c r="Y52" s="87">
        <f>'Segment AED'!Y52/3.673</f>
        <v>75.415191941192489</v>
      </c>
      <c r="Z52" s="185">
        <f>'Segment AED'!Z52/3.673</f>
        <v>68.33650966512387</v>
      </c>
      <c r="AA52" s="87">
        <f>'Segment AED'!AA52/3.673</f>
        <v>37.843724475905255</v>
      </c>
      <c r="AB52" s="87">
        <f>'Segment AED'!AB52/3.673</f>
        <v>50.367546964334331</v>
      </c>
      <c r="AC52" s="87">
        <f>'Segment AED'!AC52/3.673</f>
        <v>61.530084399673292</v>
      </c>
      <c r="AD52" s="87">
        <f>'Segment AED'!AD52/3.673</f>
        <v>71.331336781922133</v>
      </c>
      <c r="AE52" s="184">
        <f>'Segment AED'!AE52/3.673</f>
        <v>77.320991015518644</v>
      </c>
      <c r="AF52" s="87">
        <f>'Segment AED'!AF52/3.673</f>
        <v>66.158453580179682</v>
      </c>
      <c r="AG52" s="87">
        <f>'Segment AED'!AG52/3.673</f>
        <v>68.881023686359924</v>
      </c>
      <c r="AH52" s="185">
        <f>'Segment AED'!AH52/3.673</f>
        <v>73.237135856248301</v>
      </c>
      <c r="AI52" s="87">
        <f>'Segment AED'!AI52/3.673</f>
        <v>76.776476994282604</v>
      </c>
      <c r="AJ52" s="87">
        <f>'Segment AED'!AJ52/3.673</f>
        <v>91.478355567655868</v>
      </c>
      <c r="AK52" s="87">
        <f>'Segment AED'!AK52/3.673</f>
        <v>66.430710590797716</v>
      </c>
      <c r="AL52" s="87">
        <f>'Segment AED'!AL52/3.673</f>
        <v>69.425537707595964</v>
      </c>
      <c r="AM52" s="184">
        <f>'Segment AED'!AM52/3.673</f>
        <v>60.49128221956861</v>
      </c>
      <c r="AN52" s="87">
        <f>'Segment AED'!AN52/3.673</f>
        <v>67.862070096519474</v>
      </c>
      <c r="AO52" s="87">
        <f>'Segment AED'!AO52/3.673</f>
        <v>90.020436851752208</v>
      </c>
      <c r="AP52" s="185">
        <f>'Segment AED'!AP52/3.673</f>
        <v>67.060417852638281</v>
      </c>
      <c r="AQ52" s="87">
        <f>'Segment AED'!AQ52/3.673</f>
        <v>70.817367239204657</v>
      </c>
      <c r="AR52" s="87">
        <f>'Segment AED'!AR52/3.673</f>
        <v>67.357796616282585</v>
      </c>
      <c r="AS52" s="87">
        <f>'Segment AED'!AS52/3.673</f>
        <v>92.002348804847912</v>
      </c>
      <c r="AT52" s="87">
        <f>'Segment AED'!AT52/3.673</f>
        <v>77.26054692008708</v>
      </c>
      <c r="AU52" s="87"/>
      <c r="BC52" s="87"/>
    </row>
    <row r="53" spans="2:61" s="108" customFormat="1" ht="14.1" customHeight="1" x14ac:dyDescent="0.2">
      <c r="B53" s="15" t="s">
        <v>63</v>
      </c>
      <c r="C53" s="115"/>
      <c r="D53" s="115"/>
      <c r="E53" s="115">
        <f>E52/E15</f>
        <v>0.14273134112891583</v>
      </c>
      <c r="F53" s="115">
        <f>F52/F15</f>
        <v>0.15897058823529414</v>
      </c>
      <c r="G53" s="115">
        <f>G52/G15</f>
        <v>0.16966151274550775</v>
      </c>
      <c r="H53" s="115">
        <f>H52/H15</f>
        <v>0.17451025924225513</v>
      </c>
      <c r="I53" s="115">
        <f>I52/I15</f>
        <v>0.10494696329672393</v>
      </c>
      <c r="J53" s="116">
        <f>J52/J15</f>
        <v>9.1870143079263361E-2</v>
      </c>
      <c r="K53" s="115">
        <f>K52/K15</f>
        <v>9.6886723376733458E-2</v>
      </c>
      <c r="L53" s="109" t="e">
        <f>L52/L15</f>
        <v>#DIV/0!</v>
      </c>
      <c r="M53" s="109" t="e">
        <f>M52/M15</f>
        <v>#DIV/0!</v>
      </c>
      <c r="N53" s="109" t="e">
        <f>N52/N15</f>
        <v>#DIV/0!</v>
      </c>
      <c r="O53" s="109" t="e">
        <f>O52/O15</f>
        <v>#DIV/0!</v>
      </c>
      <c r="P53" s="109" t="e">
        <f>P52/P15</f>
        <v>#DIV/0!</v>
      </c>
      <c r="Q53" s="109" t="e">
        <f>Q52/Q15</f>
        <v>#DIV/0!</v>
      </c>
      <c r="R53" s="18"/>
      <c r="S53" s="125">
        <f>S52/S15</f>
        <v>0.13278008298755184</v>
      </c>
      <c r="T53" s="125">
        <f>T52/T15</f>
        <v>0.16085946573751453</v>
      </c>
      <c r="U53" s="115">
        <f>U52/U15</f>
        <v>0.12764307501421701</v>
      </c>
      <c r="V53" s="115">
        <f>V52/V15</f>
        <v>0.14950402805940699</v>
      </c>
      <c r="W53" s="194">
        <f>W52/W15</f>
        <v>0.19418758256274768</v>
      </c>
      <c r="X53" s="120">
        <f>X52/X15</f>
        <v>0.15289256198347106</v>
      </c>
      <c r="Y53" s="120">
        <f>Y52/Y15</f>
        <v>0.14285714285714288</v>
      </c>
      <c r="Z53" s="195">
        <f>Z52/Z15</f>
        <v>0.15184513006654565</v>
      </c>
      <c r="AA53" s="115">
        <f>AA52/AA15</f>
        <v>9.303882195448461E-2</v>
      </c>
      <c r="AB53" s="115">
        <f>AB52/AB15</f>
        <v>0.18819938962360125</v>
      </c>
      <c r="AC53" s="115">
        <f>AC52/AC15</f>
        <v>0.20269058295964126</v>
      </c>
      <c r="AD53" s="115">
        <f>AD52/AD15</f>
        <v>0.21943048576214405</v>
      </c>
      <c r="AE53" s="194">
        <f>AE52/AE15</f>
        <v>0.21257485029940121</v>
      </c>
      <c r="AF53" s="120">
        <f>AF52/AF15</f>
        <v>0.16265060240963855</v>
      </c>
      <c r="AG53" s="120">
        <f>AG52/AG15</f>
        <v>0.1700613926502785</v>
      </c>
      <c r="AH53" s="195">
        <f>AH52/AH15</f>
        <v>0.15941583474625695</v>
      </c>
      <c r="AI53" s="115">
        <f>AI52/AI15</f>
        <v>0.13202247191011238</v>
      </c>
      <c r="AJ53" s="115">
        <f>AJ52/AJ15</f>
        <v>0.11510791366906475</v>
      </c>
      <c r="AK53" s="115">
        <f>AK52/AK15</f>
        <v>9.0106215675306245E-2</v>
      </c>
      <c r="AL53" s="120">
        <f>AL52/AL15</f>
        <v>8.8265835929387332E-2</v>
      </c>
      <c r="AM53" s="194">
        <f>AM52/AM15</f>
        <v>8.1131899269148655E-2</v>
      </c>
      <c r="AN53" s="120">
        <f>AN52/AN15</f>
        <v>0.10037815738705469</v>
      </c>
      <c r="AO53" s="120">
        <f>AO52/AO15</f>
        <v>0.1136623484417198</v>
      </c>
      <c r="AP53" s="195">
        <f>AP52/AP15</f>
        <v>7.5072414047571992E-2</v>
      </c>
      <c r="AQ53" s="115">
        <f>AQ52/AQ15</f>
        <v>8.7230520646730383E-2</v>
      </c>
      <c r="AR53" s="115">
        <f>AR52/AR15</f>
        <v>9.0680230593129421E-2</v>
      </c>
      <c r="AS53" s="115">
        <f>AS52/AS15</f>
        <v>0.11147194243679059</v>
      </c>
      <c r="AT53" s="115">
        <f>AT52/AT15</f>
        <v>9.740583322957122E-2</v>
      </c>
      <c r="AU53" s="128"/>
      <c r="AV53" s="128"/>
      <c r="BC53" s="115"/>
    </row>
    <row r="54" spans="2:61" s="108" customFormat="1" ht="14.1" customHeight="1" x14ac:dyDescent="0.2">
      <c r="B54" s="15"/>
      <c r="C54" s="115"/>
      <c r="D54" s="115"/>
      <c r="E54" s="115"/>
      <c r="F54" s="115"/>
      <c r="G54" s="115"/>
      <c r="H54" s="115"/>
      <c r="I54" s="115"/>
      <c r="J54" s="116"/>
      <c r="K54" s="115"/>
      <c r="L54" s="109"/>
      <c r="M54" s="109"/>
      <c r="N54" s="109"/>
      <c r="O54" s="109"/>
      <c r="P54" s="109"/>
      <c r="Q54" s="109"/>
      <c r="R54" s="18"/>
      <c r="S54" s="125"/>
      <c r="T54" s="125"/>
      <c r="U54" s="115"/>
      <c r="V54" s="115"/>
      <c r="W54" s="194"/>
      <c r="X54" s="120"/>
      <c r="Y54" s="120"/>
      <c r="Z54" s="195"/>
      <c r="AA54" s="115"/>
      <c r="AB54" s="115"/>
      <c r="AC54" s="115"/>
      <c r="AD54" s="115"/>
      <c r="AE54" s="194"/>
      <c r="AF54" s="120"/>
      <c r="AG54" s="120"/>
      <c r="AH54" s="195"/>
      <c r="AI54" s="115"/>
      <c r="AJ54" s="115"/>
      <c r="AK54" s="115"/>
      <c r="AL54" s="120"/>
      <c r="AM54" s="194"/>
      <c r="AN54" s="120"/>
      <c r="AO54" s="120"/>
      <c r="AP54" s="195"/>
      <c r="AQ54" s="115"/>
      <c r="AR54" s="115"/>
      <c r="AS54" s="115"/>
      <c r="AT54" s="115"/>
      <c r="AU54" s="128"/>
      <c r="AV54" s="128"/>
      <c r="BC54" s="115"/>
    </row>
    <row r="55" spans="2:61" ht="14.1" customHeight="1" x14ac:dyDescent="0.2">
      <c r="B55" s="41" t="s">
        <v>58</v>
      </c>
      <c r="C55" s="44"/>
      <c r="D55" s="44"/>
      <c r="E55" s="44">
        <f>'Segment AED'!E55/3.673</f>
        <v>176.50421998366457</v>
      </c>
      <c r="F55" s="44">
        <f>'Segment AED'!F55/3.673</f>
        <v>194.66376259188675</v>
      </c>
      <c r="G55" s="44">
        <f>'Segment AED'!G55/3.673</f>
        <v>157.63680914783555</v>
      </c>
      <c r="H55" s="44">
        <f>'Segment AED'!H55/3.673</f>
        <v>210.72692621835012</v>
      </c>
      <c r="I55" s="44">
        <f>'Segment AED'!I55/3.673</f>
        <v>255.921589980942</v>
      </c>
      <c r="J55" s="102">
        <f>'Segment AED'!J55/3.673</f>
        <v>213.21471638818298</v>
      </c>
      <c r="K55" s="44">
        <f>'Segment AED'!K55/3.673</f>
        <v>226.20329810000879</v>
      </c>
      <c r="L55" s="42">
        <f>'Segment AED'!L55/3.673</f>
        <v>0</v>
      </c>
      <c r="M55" s="42">
        <f>'Segment AED'!M55/3.673</f>
        <v>0</v>
      </c>
      <c r="N55" s="42">
        <f>'Segment AED'!N55/3.673</f>
        <v>0</v>
      </c>
      <c r="O55" s="42">
        <f>'Segment AED'!O55/3.673</f>
        <v>0</v>
      </c>
      <c r="P55" s="42">
        <f>'Segment AED'!P55/3.673</f>
        <v>0</v>
      </c>
      <c r="Q55" s="42">
        <f>'Segment AED'!Q55/3.673</f>
        <v>0</v>
      </c>
      <c r="R55" s="135"/>
      <c r="S55" s="44">
        <f>'Segment AED'!S55/3.673</f>
        <v>29.676014157364552</v>
      </c>
      <c r="T55" s="44">
        <f>'Segment AED'!T55/3.673</f>
        <v>49.550775932480263</v>
      </c>
      <c r="U55" s="44">
        <f>'Segment AED'!U55/3.673</f>
        <v>45.848080588075135</v>
      </c>
      <c r="V55" s="44">
        <f>'Segment AED'!V55/3.673</f>
        <v>51.429349305744616</v>
      </c>
      <c r="W55" s="142">
        <f>'Segment AED'!W55/3.673</f>
        <v>54.995916144840727</v>
      </c>
      <c r="X55" s="44">
        <f>'Segment AED'!X55/3.673</f>
        <v>47.644976858154095</v>
      </c>
      <c r="Y55" s="44">
        <f>'Segment AED'!Y55/3.673</f>
        <v>48.734004900626189</v>
      </c>
      <c r="Z55" s="143">
        <f>'Segment AED'!Z55/3.673</f>
        <v>43.288864688265726</v>
      </c>
      <c r="AA55" s="44">
        <f>'Segment AED'!AA55/3.673</f>
        <v>19.874761775115708</v>
      </c>
      <c r="AB55" s="44">
        <f>'Segment AED'!AB55/3.673</f>
        <v>36.482439422815141</v>
      </c>
      <c r="AC55" s="44">
        <f>'Segment AED'!AC55/3.673</f>
        <v>48.189490879390142</v>
      </c>
      <c r="AD55" s="44">
        <f>'Segment AED'!AD55/3.673</f>
        <v>53.090117070514566</v>
      </c>
      <c r="AE55" s="142">
        <f>'Segment AED'!AE55/3.673</f>
        <v>60.985570378437245</v>
      </c>
      <c r="AF55" s="44">
        <f>'Segment AED'!AF55/3.673</f>
        <v>46.555948815682001</v>
      </c>
      <c r="AG55" s="44">
        <f>'Segment AED'!AG55/3.673</f>
        <v>48.461747890008169</v>
      </c>
      <c r="AH55" s="143">
        <f>'Segment AED'!AH55/3.673</f>
        <v>54.723659134222707</v>
      </c>
      <c r="AI55" s="44">
        <f>'Segment AED'!AI55/3.673</f>
        <v>63.163626463381433</v>
      </c>
      <c r="AJ55" s="44">
        <f>'Segment AED'!AJ55/3.673</f>
        <v>81.13258916417098</v>
      </c>
      <c r="AK55" s="44">
        <f>'Segment AED'!AK55/3.673</f>
        <v>59.624285325347124</v>
      </c>
      <c r="AL55" s="44">
        <f>'Segment AED'!AL55/3.673</f>
        <v>52.001089028042472</v>
      </c>
      <c r="AM55" s="142">
        <f>'Segment AED'!AM55/3.673</f>
        <v>45.820236240194021</v>
      </c>
      <c r="AN55" s="44">
        <f>'Segment AED'!AN55/3.673</f>
        <v>50.161658225235357</v>
      </c>
      <c r="AO55" s="44">
        <f>'Segment AED'!AO55/3.673</f>
        <v>67.946244465961485</v>
      </c>
      <c r="AP55" s="143">
        <f>'Segment AED'!AP55/3.673</f>
        <v>49.286577456792131</v>
      </c>
      <c r="AQ55" s="44">
        <f>'Segment AED'!AQ55/3.673</f>
        <v>50.532896235343614</v>
      </c>
      <c r="AR55" s="44">
        <f>'Segment AED'!AR55/3.673</f>
        <v>48.869279598367172</v>
      </c>
      <c r="AS55" s="44">
        <f>'Segment AED'!AS55/3.673</f>
        <v>68.839060252589888</v>
      </c>
      <c r="AT55" s="44">
        <f>'Segment AED'!AT55/3.673</f>
        <v>57.962062013708099</v>
      </c>
      <c r="AU55" s="9"/>
      <c r="BC55" s="44"/>
    </row>
    <row r="56" spans="2:61" s="108" customFormat="1" ht="14.1" customHeight="1" x14ac:dyDescent="0.2">
      <c r="B56" s="41" t="s">
        <v>64</v>
      </c>
      <c r="C56" s="115"/>
      <c r="D56" s="115"/>
      <c r="E56" s="115">
        <f>E55/E16</f>
        <v>0.13696864700414094</v>
      </c>
      <c r="F56" s="115">
        <f>F55/F16</f>
        <v>0.15087571217556447</v>
      </c>
      <c r="G56" s="115">
        <f>G55/G16</f>
        <v>0.15994475138121547</v>
      </c>
      <c r="H56" s="115">
        <f>H55/H16</f>
        <v>0.16438416831934541</v>
      </c>
      <c r="I56" s="115">
        <f>I55/I16</f>
        <v>9.7886077267520563E-2</v>
      </c>
      <c r="J56" s="116">
        <f>J55/J16</f>
        <v>7.9327199140089566E-2</v>
      </c>
      <c r="K56" s="115">
        <f>K55/K16</f>
        <v>8.2385512702366354E-2</v>
      </c>
      <c r="L56" s="42" t="e">
        <f>L55/L16</f>
        <v>#DIV/0!</v>
      </c>
      <c r="M56" s="42" t="e">
        <f>M55/M16</f>
        <v>#DIV/0!</v>
      </c>
      <c r="N56" s="42" t="e">
        <f>N55/N16</f>
        <v>#DIV/0!</v>
      </c>
      <c r="O56" s="42" t="e">
        <f>O55/O16</f>
        <v>#DIV/0!</v>
      </c>
      <c r="P56" s="42" t="e">
        <f>P55/P16</f>
        <v>#DIV/0!</v>
      </c>
      <c r="Q56" s="42" t="e">
        <f>Q55/Q16</f>
        <v>#DIV/0!</v>
      </c>
      <c r="R56" s="135"/>
      <c r="S56" s="115">
        <f>S55/S16</f>
        <v>0.11522198731501058</v>
      </c>
      <c r="T56" s="115">
        <f>T55/T16</f>
        <v>0.15649183147033535</v>
      </c>
      <c r="U56" s="115">
        <f>U55/U16</f>
        <v>0.12049227246708642</v>
      </c>
      <c r="V56" s="115">
        <f>V55/V16</f>
        <v>0.15400293494211637</v>
      </c>
      <c r="W56" s="194">
        <f>W55/W16</f>
        <v>0.19630709426627793</v>
      </c>
      <c r="X56" s="120">
        <f>X55/X16</f>
        <v>0.14767932489451477</v>
      </c>
      <c r="Y56" s="120">
        <f>Y55/Y16</f>
        <v>0.12999273783587509</v>
      </c>
      <c r="Z56" s="195">
        <f>Z55/Z16</f>
        <v>0.13814074717636837</v>
      </c>
      <c r="AA56" s="115">
        <f>AA55/AA16</f>
        <v>6.9457659372026637E-2</v>
      </c>
      <c r="AB56" s="115">
        <f>AB55/AB16</f>
        <v>0.17608409986859397</v>
      </c>
      <c r="AC56" s="115">
        <f>AC55/AC16</f>
        <v>0.20321469575200918</v>
      </c>
      <c r="AD56" s="115">
        <f>AD55/AD16</f>
        <v>0.208110992529349</v>
      </c>
      <c r="AE56" s="194">
        <f>AE55/AE16</f>
        <v>0.21353670162059105</v>
      </c>
      <c r="AF56" s="120">
        <f>AF55/AF16</f>
        <v>0.15026362038664323</v>
      </c>
      <c r="AG56" s="120">
        <f>AG55/AG16</f>
        <v>0.15582982302451553</v>
      </c>
      <c r="AH56" s="195">
        <f>AH55/AH16</f>
        <v>0.14573928029966915</v>
      </c>
      <c r="AI56" s="115">
        <f>AI55/AI16</f>
        <v>0.12747252747252746</v>
      </c>
      <c r="AJ56" s="115">
        <f>AJ55/AJ16</f>
        <v>0.11136023916292975</v>
      </c>
      <c r="AK56" s="115">
        <f>AK55/AK16</f>
        <v>8.8348568771045022E-2</v>
      </c>
      <c r="AL56" s="120">
        <f>AL55/AL16</f>
        <v>7.2623574144486697E-2</v>
      </c>
      <c r="AM56" s="194">
        <f>AM55/AM16</f>
        <v>6.9248883094454386E-2</v>
      </c>
      <c r="AN56" s="120">
        <f>AN55/AN16</f>
        <v>8.772165054038375E-2</v>
      </c>
      <c r="AO56" s="120">
        <f>AO55/AO16</f>
        <v>9.9332237277195923E-2</v>
      </c>
      <c r="AP56" s="195">
        <f>AP55/AP16</f>
        <v>6.3987281955722314E-2</v>
      </c>
      <c r="AQ56" s="115">
        <f>AQ55/AQ16</f>
        <v>7.1734593423745829E-2</v>
      </c>
      <c r="AR56" s="115">
        <f>AR55/AR16</f>
        <v>7.6170749247574207E-2</v>
      </c>
      <c r="AS56" s="115">
        <f>AS55/AS16</f>
        <v>9.6703359937828123E-2</v>
      </c>
      <c r="AT56" s="115">
        <f>AT55/AT16</f>
        <v>8.4272601538237027E-2</v>
      </c>
      <c r="AU56" s="128"/>
      <c r="AV56" s="128"/>
      <c r="BC56" s="115"/>
    </row>
    <row r="57" spans="2:61" s="108" customFormat="1" ht="14.1" customHeight="1" x14ac:dyDescent="0.2">
      <c r="B57" s="41"/>
      <c r="C57" s="115"/>
      <c r="D57" s="115"/>
      <c r="E57" s="115"/>
      <c r="F57" s="115"/>
      <c r="G57" s="115"/>
      <c r="H57" s="115"/>
      <c r="I57" s="115"/>
      <c r="J57" s="116"/>
      <c r="K57" s="115"/>
      <c r="L57" s="42"/>
      <c r="M57" s="42"/>
      <c r="N57" s="42"/>
      <c r="O57" s="42"/>
      <c r="P57" s="42"/>
      <c r="Q57" s="42"/>
      <c r="R57" s="135"/>
      <c r="S57" s="115"/>
      <c r="T57" s="115"/>
      <c r="U57" s="115"/>
      <c r="V57" s="115"/>
      <c r="W57" s="194"/>
      <c r="X57" s="120"/>
      <c r="Y57" s="120"/>
      <c r="Z57" s="195"/>
      <c r="AA57" s="115"/>
      <c r="AB57" s="115"/>
      <c r="AC57" s="115"/>
      <c r="AD57" s="115"/>
      <c r="AE57" s="194"/>
      <c r="AF57" s="120"/>
      <c r="AG57" s="120"/>
      <c r="AH57" s="195"/>
      <c r="AI57" s="115"/>
      <c r="AJ57" s="115"/>
      <c r="AK57" s="115"/>
      <c r="AL57" s="120"/>
      <c r="AM57" s="194"/>
      <c r="AN57" s="120"/>
      <c r="AO57" s="120"/>
      <c r="AP57" s="195"/>
      <c r="AQ57" s="115"/>
      <c r="AR57" s="115"/>
      <c r="AS57" s="115"/>
      <c r="AT57" s="115"/>
      <c r="AU57" s="128"/>
      <c r="AV57" s="128"/>
      <c r="BC57" s="115"/>
    </row>
    <row r="58" spans="2:61" ht="14.1" customHeight="1" x14ac:dyDescent="0.2">
      <c r="B58" s="41" t="s">
        <v>59</v>
      </c>
      <c r="C58" s="44"/>
      <c r="D58" s="44"/>
      <c r="E58" s="44">
        <f>'Segment AED'!E58/3.673</f>
        <v>92.676286414375184</v>
      </c>
      <c r="F58" s="44">
        <f>'Segment AED'!F58/3.673</f>
        <v>99.646065886196567</v>
      </c>
      <c r="G58" s="44">
        <f>'Segment AED'!G58/3.673</f>
        <v>63.435883473999453</v>
      </c>
      <c r="H58" s="44">
        <f>'Segment AED'!H58/3.673</f>
        <v>74.870677919956435</v>
      </c>
      <c r="I58" s="44">
        <f>'Segment AED'!I58/3.673</f>
        <v>48.189490879390142</v>
      </c>
      <c r="J58" s="102">
        <f>'Segment AED'!J58/3.673</f>
        <v>72.219490632295575</v>
      </c>
      <c r="K58" s="44">
        <f>'Segment AED'!K58/3.673</f>
        <v>81.234761480413454</v>
      </c>
      <c r="L58" s="42">
        <f>'Segment AED'!L58/3.673</f>
        <v>0</v>
      </c>
      <c r="M58" s="42">
        <f>'Segment AED'!M58/3.673</f>
        <v>0</v>
      </c>
      <c r="N58" s="42">
        <f>'Segment AED'!N58/3.673</f>
        <v>0</v>
      </c>
      <c r="O58" s="42">
        <f>'Segment AED'!O58/3.673</f>
        <v>0</v>
      </c>
      <c r="P58" s="42">
        <f>'Segment AED'!P58/3.673</f>
        <v>0</v>
      </c>
      <c r="Q58" s="42">
        <f>'Segment AED'!Q58/3.673</f>
        <v>0</v>
      </c>
      <c r="R58" s="135"/>
      <c r="S58" s="44">
        <f>'Segment AED'!S58/3.673</f>
        <v>22.597331881295943</v>
      </c>
      <c r="T58" s="44">
        <f>'Segment AED'!T58/3.673</f>
        <v>25.864416008712222</v>
      </c>
      <c r="U58" s="44">
        <f>'Segment AED'!U58/3.673</f>
        <v>21.372175333514839</v>
      </c>
      <c r="V58" s="44">
        <f>'Segment AED'!V58/3.673</f>
        <v>22.842363190852172</v>
      </c>
      <c r="W58" s="142">
        <f>'Segment AED'!W58/3.673</f>
        <v>25.047644976858155</v>
      </c>
      <c r="X58" s="44">
        <f>'Segment AED'!X58/3.673</f>
        <v>22.869588891913967</v>
      </c>
      <c r="Y58" s="44">
        <f>'Segment AED'!Y58/3.673</f>
        <v>26.681187040566293</v>
      </c>
      <c r="Z58" s="143">
        <f>'Segment AED'!Z58/3.673</f>
        <v>25.047644976858155</v>
      </c>
      <c r="AA58" s="44">
        <f>'Segment AED'!AA58/3.673</f>
        <v>17.968962700789547</v>
      </c>
      <c r="AB58" s="44">
        <f>'Segment AED'!AB58/3.673</f>
        <v>13.885107541519194</v>
      </c>
      <c r="AC58" s="44">
        <f>'Segment AED'!AC58/3.673</f>
        <v>13.340593520283146</v>
      </c>
      <c r="AD58" s="44">
        <f>'Segment AED'!AD58/3.673</f>
        <v>18.24121971140757</v>
      </c>
      <c r="AE58" s="142">
        <f>'Segment AED'!AE58/3.673</f>
        <v>16.335420637081405</v>
      </c>
      <c r="AF58" s="44">
        <f>'Segment AED'!AF58/3.673</f>
        <v>19.602504764497684</v>
      </c>
      <c r="AG58" s="44">
        <f>'Segment AED'!AG58/3.673</f>
        <v>20.419275796351755</v>
      </c>
      <c r="AH58" s="143">
        <f>'Segment AED'!AH58/3.673</f>
        <v>18.51347672202559</v>
      </c>
      <c r="AI58" s="44">
        <f>'Segment AED'!AI58/3.673</f>
        <v>13.61285053090117</v>
      </c>
      <c r="AJ58" s="44">
        <f>'Segment AED'!AJ58/3.673</f>
        <v>10.345766403484889</v>
      </c>
      <c r="AK58" s="44">
        <f>'Segment AED'!AK58/3.673</f>
        <v>6.806425265450585</v>
      </c>
      <c r="AL58" s="44">
        <f>'Segment AED'!AL58/3.673</f>
        <v>17.4244486795535</v>
      </c>
      <c r="AM58" s="142">
        <f>'Segment AED'!AM58/3.673</f>
        <v>14.671045979374588</v>
      </c>
      <c r="AN58" s="44">
        <f>'Segment AED'!AN58/3.673</f>
        <v>17.700411871284111</v>
      </c>
      <c r="AO58" s="44">
        <f>'Segment AED'!AO58/3.673</f>
        <v>22.074192385790724</v>
      </c>
      <c r="AP58" s="143">
        <f>'Segment AED'!AP58/3.673</f>
        <v>17.773840395846147</v>
      </c>
      <c r="AQ58" s="44">
        <f>'Segment AED'!AQ58/3.673</f>
        <v>20.284471003861032</v>
      </c>
      <c r="AR58" s="44">
        <f>'Segment AED'!AR58/3.673</f>
        <v>18.488517017915406</v>
      </c>
      <c r="AS58" s="44">
        <f>'Segment AED'!AS58/3.673</f>
        <v>23.163288552258027</v>
      </c>
      <c r="AT58" s="44">
        <f>'Segment AED'!AT58/3.673</f>
        <v>19.298484906378974</v>
      </c>
      <c r="AU58" s="9"/>
      <c r="BC58" s="44"/>
    </row>
    <row r="59" spans="2:61" ht="14.1" customHeight="1" x14ac:dyDescent="0.2">
      <c r="B59" s="117" t="s">
        <v>65</v>
      </c>
      <c r="C59" s="70"/>
      <c r="D59" s="70"/>
      <c r="E59" s="70">
        <f>E58/E17</f>
        <v>0.15516455465402501</v>
      </c>
      <c r="F59" s="70">
        <f>F58/F17</f>
        <v>0.17758369723435224</v>
      </c>
      <c r="G59" s="70">
        <f>G58/G17</f>
        <v>0.19982847341337906</v>
      </c>
      <c r="H59" s="70">
        <f>H58/H17</f>
        <v>0.21204492812205711</v>
      </c>
      <c r="I59" s="70">
        <f>I58/I17</f>
        <v>0.16857142857142857</v>
      </c>
      <c r="J59" s="122">
        <f>J58/J17</f>
        <v>0.17230281273084624</v>
      </c>
      <c r="K59" s="70">
        <f>K58/K17</f>
        <v>0.19002204726079289</v>
      </c>
      <c r="L59" s="118" t="e">
        <f>L58/L17</f>
        <v>#DIV/0!</v>
      </c>
      <c r="M59" s="118" t="e">
        <f>M58/M17</f>
        <v>#DIV/0!</v>
      </c>
      <c r="N59" s="118" t="e">
        <f>N58/N17</f>
        <v>#DIV/0!</v>
      </c>
      <c r="O59" s="118" t="e">
        <f>O58/O17</f>
        <v>#DIV/0!</v>
      </c>
      <c r="P59" s="118" t="e">
        <f>P58/P17</f>
        <v>#DIV/0!</v>
      </c>
      <c r="Q59" s="118" t="e">
        <f>Q58/Q17</f>
        <v>#DIV/0!</v>
      </c>
      <c r="R59" s="175"/>
      <c r="S59" s="70">
        <f>S58/S17</f>
        <v>0.16600000000000001</v>
      </c>
      <c r="T59" s="70">
        <f>T58/T17</f>
        <v>0.16994633273703039</v>
      </c>
      <c r="U59" s="70">
        <f>U58/U17</f>
        <v>0.14626420719209987</v>
      </c>
      <c r="V59" s="70">
        <f>V58/V17</f>
        <v>0.14027754556094299</v>
      </c>
      <c r="W59" s="151">
        <f>W58/W17</f>
        <v>0.18852459016393441</v>
      </c>
      <c r="X59" s="70">
        <f>X58/X17</f>
        <v>0.16502946954813358</v>
      </c>
      <c r="Y59" s="70">
        <f>Y58/Y17</f>
        <v>0.17468805704099821</v>
      </c>
      <c r="Z59" s="152">
        <f>Z58/Z17</f>
        <v>0.18326693227091637</v>
      </c>
      <c r="AA59" s="70">
        <f>AA58/AA17</f>
        <v>0.1489841986455982</v>
      </c>
      <c r="AB59" s="70">
        <f>AB58/AB17</f>
        <v>0.22972972972972971</v>
      </c>
      <c r="AC59" s="70">
        <f>AC58/AC17</f>
        <v>0.20081967213114751</v>
      </c>
      <c r="AD59" s="70">
        <f>AD58/AD17</f>
        <v>0.26070038910505838</v>
      </c>
      <c r="AE59" s="151">
        <f>AE58/AE17</f>
        <v>0.20905923344947736</v>
      </c>
      <c r="AF59" s="70">
        <f>AF58/AF17</f>
        <v>0.20224719101123592</v>
      </c>
      <c r="AG59" s="70">
        <f>AG58/AG17</f>
        <v>0.21712300529913592</v>
      </c>
      <c r="AH59" s="152">
        <f>AH58/AH17</f>
        <v>0.22061046849012825</v>
      </c>
      <c r="AI59" s="70">
        <f>AI58/AI17</f>
        <v>0.15822784810126581</v>
      </c>
      <c r="AJ59" s="70">
        <f>AJ58/AJ17</f>
        <v>0.15637860082304528</v>
      </c>
      <c r="AK59" s="70">
        <f>AK58/AK17</f>
        <v>0.10912381864896273</v>
      </c>
      <c r="AL59" s="70">
        <f>AL58/AL17</f>
        <v>0.24710424710424714</v>
      </c>
      <c r="AM59" s="151">
        <f>AM58/AM17</f>
        <v>0.17482782924586332</v>
      </c>
      <c r="AN59" s="70">
        <f>AN58/AN17</f>
        <v>0.1698100399118905</v>
      </c>
      <c r="AO59" s="70">
        <f>AO58/AO17</f>
        <v>0.20445011616057121</v>
      </c>
      <c r="AP59" s="152">
        <f>AP58/AP17</f>
        <v>0.14447858160670737</v>
      </c>
      <c r="AQ59" s="70">
        <f>AQ58/AQ17</f>
        <v>0.1888699894846135</v>
      </c>
      <c r="AR59" s="70">
        <f>AR58/AR17</f>
        <v>0.18263810025820054</v>
      </c>
      <c r="AS59" s="70">
        <f>AS58/AS17</f>
        <v>0.20411265897122996</v>
      </c>
      <c r="AT59" s="70">
        <f>AT58/AT17</f>
        <v>0.18311591484132042</v>
      </c>
      <c r="AU59" s="128"/>
      <c r="BC59" s="70"/>
    </row>
    <row r="60" spans="2:61" ht="14.1" customHeight="1" x14ac:dyDescent="0.2">
      <c r="B60" s="11"/>
      <c r="L60" s="12"/>
      <c r="M60" s="12"/>
      <c r="N60" s="12"/>
      <c r="O60" s="12"/>
      <c r="P60" s="12"/>
      <c r="Q60" s="12"/>
      <c r="R60" s="13"/>
      <c r="W60" s="190"/>
      <c r="X60" s="9"/>
      <c r="Y60" s="9"/>
      <c r="Z60" s="191"/>
      <c r="AE60" s="190"/>
      <c r="AF60" s="9"/>
      <c r="AG60" s="9"/>
      <c r="AH60" s="191"/>
      <c r="AL60" s="9"/>
      <c r="AM60" s="190"/>
      <c r="AN60" s="9"/>
      <c r="AO60" s="9"/>
      <c r="AP60" s="191"/>
      <c r="AU60" s="9"/>
    </row>
    <row r="61" spans="2:61" ht="14.1" customHeight="1" x14ac:dyDescent="0.2">
      <c r="B61" s="41" t="s">
        <v>60</v>
      </c>
      <c r="C61" s="44"/>
      <c r="D61" s="44"/>
      <c r="E61" s="44">
        <f>'Segment AED'!E61/3.673</f>
        <v>12.323544701855219</v>
      </c>
      <c r="F61" s="44">
        <f>'Segment AED'!F61/3.673</f>
        <v>-12.549878013351362</v>
      </c>
      <c r="G61" s="44">
        <f>'Segment AED'!G61/3.673</f>
        <v>-50.88661853139439</v>
      </c>
      <c r="H61" s="44">
        <f>'Segment AED'!H61/3.673</f>
        <v>-1.0890280424720937</v>
      </c>
      <c r="I61" s="44">
        <f>'Segment AED'!I61/3.673</f>
        <v>0.81677103185407018</v>
      </c>
      <c r="J61" s="102">
        <f>'Segment AED'!J61/3.673</f>
        <v>-3.9596404853757035</v>
      </c>
      <c r="K61" s="44">
        <f>'Segment AED'!K61/3.673</f>
        <v>-0.65250794205178564</v>
      </c>
      <c r="L61" s="42">
        <f>'Segment AED'!L61/3.673</f>
        <v>0</v>
      </c>
      <c r="M61" s="42">
        <f>'Segment AED'!M61/3.673</f>
        <v>0</v>
      </c>
      <c r="N61" s="42">
        <f>'Segment AED'!N61/3.673</f>
        <v>0</v>
      </c>
      <c r="O61" s="42">
        <f>'Segment AED'!O61/3.673</f>
        <v>0</v>
      </c>
      <c r="P61" s="42">
        <f>'Segment AED'!P61/3.673</f>
        <v>0</v>
      </c>
      <c r="Q61" s="42">
        <f>'Segment AED'!Q61/3.673</f>
        <v>0</v>
      </c>
      <c r="R61" s="135"/>
      <c r="S61" s="44">
        <f>'Segment AED'!S61/3.673</f>
        <v>7.6537910255215493</v>
      </c>
      <c r="T61" s="44">
        <f>'Segment AED'!T61/3.673</f>
        <v>1.0115397780259894</v>
      </c>
      <c r="U61" s="44">
        <f>'Segment AED'!U61/3.673</f>
        <v>1.3007923186927726</v>
      </c>
      <c r="V61" s="44">
        <f>'Segment AED'!V61/3.673</f>
        <v>2.3574215796149081</v>
      </c>
      <c r="W61" s="142">
        <f>'Segment AED'!W61/3.673</f>
        <v>0.80922567153022928</v>
      </c>
      <c r="X61" s="44">
        <f>'Segment AED'!X61/3.673</f>
        <v>-7.6475506394115316</v>
      </c>
      <c r="Y61" s="44">
        <f>'Segment AED'!Y61/3.673</f>
        <v>0.64764721678189907</v>
      </c>
      <c r="Z61" s="143">
        <f>'Segment AED'!Z61/3.673</f>
        <v>-6.3592002622519601</v>
      </c>
      <c r="AA61" s="44">
        <f>'Segment AED'!AA61/3.673</f>
        <v>-0.4443843406766283</v>
      </c>
      <c r="AB61" s="44">
        <f>'Segment AED'!AB61/3.673</f>
        <v>-5.6370772030989</v>
      </c>
      <c r="AC61" s="44">
        <f>'Segment AED'!AC61/3.673</f>
        <v>-44.21958803645802</v>
      </c>
      <c r="AD61" s="44">
        <f>'Segment AED'!AD61/3.673</f>
        <v>-0.5855689511608404</v>
      </c>
      <c r="AE61" s="142">
        <f>'Segment AED'!AE61/3.673</f>
        <v>-1.361285053090117</v>
      </c>
      <c r="AF61" s="44">
        <f>'Segment AED'!AF61/3.673</f>
        <v>0.27225701061802343</v>
      </c>
      <c r="AG61" s="44">
        <f>'Segment AED'!AG61/3.673</f>
        <v>0</v>
      </c>
      <c r="AH61" s="143">
        <f>'Segment AED'!AH61/3.673</f>
        <v>0</v>
      </c>
      <c r="AI61" s="44">
        <f>'Segment AED'!AI61/3.673</f>
        <v>0.27225701061802343</v>
      </c>
      <c r="AJ61" s="44">
        <f>'Segment AED'!AJ61/3.673</f>
        <v>0.27225701061802343</v>
      </c>
      <c r="AK61" s="44">
        <f>'Segment AED'!AK61/3.673</f>
        <v>0.27225701061802343</v>
      </c>
      <c r="AL61" s="44">
        <f>'Segment AED'!AL61/3.673</f>
        <v>0.27225701061802343</v>
      </c>
      <c r="AM61" s="142">
        <f>'Segment AED'!AM61/3.673</f>
        <v>2.5193035093928673</v>
      </c>
      <c r="AN61" s="44">
        <f>'Segment AED'!AN61/3.673</f>
        <v>-1.3526191206098557</v>
      </c>
      <c r="AO61" s="44">
        <f>'Segment AED'!AO61/3.673</f>
        <v>-1.5256222134494961</v>
      </c>
      <c r="AP61" s="143">
        <f>'Segment AED'!AP61/3.673</f>
        <v>-3.6007026607092185</v>
      </c>
      <c r="AQ61" s="44">
        <f>'Segment AED'!AQ61/3.673</f>
        <v>3.9544112169888379</v>
      </c>
      <c r="AR61" s="44">
        <f>'Segment AED'!AR61/3.673</f>
        <v>-1.4581129866594065</v>
      </c>
      <c r="AS61" s="44">
        <f>'Segment AED'!AS61/3.673</f>
        <v>-0.57504636296113143</v>
      </c>
      <c r="AT61" s="44">
        <f>'Segment AED'!AT61/3.673</f>
        <v>-2.5737598094200855</v>
      </c>
      <c r="AU61" s="9"/>
      <c r="BC61" s="44"/>
    </row>
    <row r="62" spans="2:61" ht="14.1" customHeight="1" x14ac:dyDescent="0.2">
      <c r="B62" s="11"/>
      <c r="L62" s="12"/>
      <c r="M62" s="12"/>
      <c r="N62" s="12"/>
      <c r="O62" s="12"/>
      <c r="P62" s="12"/>
      <c r="Q62" s="12"/>
      <c r="R62" s="13"/>
      <c r="W62" s="190"/>
      <c r="X62" s="9"/>
      <c r="Y62" s="9"/>
      <c r="Z62" s="191"/>
      <c r="AE62" s="190"/>
      <c r="AF62" s="9"/>
      <c r="AG62" s="9"/>
      <c r="AH62" s="191"/>
      <c r="AL62" s="9"/>
      <c r="AM62" s="190"/>
      <c r="AN62" s="9"/>
      <c r="AO62" s="9"/>
      <c r="AP62" s="191"/>
      <c r="AU62" s="9"/>
    </row>
    <row r="63" spans="2:61" ht="14.1" customHeight="1" x14ac:dyDescent="0.2">
      <c r="B63" s="5" t="s">
        <v>61</v>
      </c>
      <c r="C63" s="87"/>
      <c r="D63" s="87"/>
      <c r="E63" s="87">
        <f>'Segment AED'!E63/3.673</f>
        <v>756.08875578546144</v>
      </c>
      <c r="F63" s="87">
        <f>'Segment AED'!F63/3.673</f>
        <v>772.93765314456846</v>
      </c>
      <c r="G63" s="87">
        <f>'Segment AED'!G63/3.673</f>
        <v>868.22760686087668</v>
      </c>
      <c r="H63" s="87">
        <f>'Segment AED'!H63/3.673</f>
        <v>835.01225156547775</v>
      </c>
      <c r="I63" s="87">
        <f>'Segment AED'!I63/3.673</f>
        <v>957.52790634358837</v>
      </c>
      <c r="J63" s="101">
        <f>'Segment AED'!J63/3.673</f>
        <v>1001.793557120271</v>
      </c>
      <c r="K63" s="87">
        <f>'Segment AED'!K63/3.673</f>
        <v>1049.4651667084217</v>
      </c>
      <c r="L63" s="37">
        <f>'Segment AED'!L63/3.673</f>
        <v>0</v>
      </c>
      <c r="M63" s="37">
        <f>'Segment AED'!M63/3.673</f>
        <v>0</v>
      </c>
      <c r="N63" s="37">
        <f>'Segment AED'!N63/3.673</f>
        <v>0</v>
      </c>
      <c r="O63" s="37">
        <f>'Segment AED'!O63/3.673</f>
        <v>0</v>
      </c>
      <c r="P63" s="37">
        <f>'Segment AED'!P63/3.673</f>
        <v>0</v>
      </c>
      <c r="Q63" s="37">
        <f>'Segment AED'!Q63/3.673</f>
        <v>0</v>
      </c>
      <c r="R63" s="6"/>
      <c r="S63" s="87">
        <f>'Segment AED'!S63/3.673</f>
        <v>191.7326436155731</v>
      </c>
      <c r="T63" s="87">
        <f>'Segment AED'!T63/3.673</f>
        <v>201.9548053362374</v>
      </c>
      <c r="U63" s="87">
        <f>'Segment AED'!U63/3.673</f>
        <v>194.30982847808338</v>
      </c>
      <c r="V63" s="87">
        <f>'Segment AED'!V63/3.673</f>
        <v>168.09147835556755</v>
      </c>
      <c r="W63" s="184">
        <f>'Segment AED'!W63/3.673</f>
        <v>199.56438878301117</v>
      </c>
      <c r="X63" s="87">
        <f>'Segment AED'!X63/3.673</f>
        <v>204.19275796351755</v>
      </c>
      <c r="Y63" s="87">
        <f>'Segment AED'!Y63/3.673</f>
        <v>190.03539341138034</v>
      </c>
      <c r="Z63" s="185">
        <f>'Segment AED'!Z63/3.673</f>
        <v>179.1451129866594</v>
      </c>
      <c r="AA63" s="87">
        <f>'Segment AED'!AA63/3.673</f>
        <v>151.37489790362102</v>
      </c>
      <c r="AB63" s="87">
        <f>'Segment AED'!AB63/3.673</f>
        <v>190.30765042199837</v>
      </c>
      <c r="AC63" s="87">
        <f>'Segment AED'!AC63/3.673</f>
        <v>239.31391233324257</v>
      </c>
      <c r="AD63" s="87">
        <f>'Segment AED'!AD63/3.673</f>
        <v>287.23114620201471</v>
      </c>
      <c r="AE63" s="184">
        <f>'Segment AED'!AE63/3.673</f>
        <v>222.43397767492513</v>
      </c>
      <c r="AF63" s="87">
        <f>'Segment AED'!AF63/3.673</f>
        <v>193.84699156003268</v>
      </c>
      <c r="AG63" s="87">
        <f>'Segment AED'!AG63/3.673</f>
        <v>200.65341682548325</v>
      </c>
      <c r="AH63" s="185">
        <f>'Segment AED'!AH63/3.673</f>
        <v>218.22623342624661</v>
      </c>
      <c r="AI63" s="87">
        <f>'Segment AED'!AI63/3.673</f>
        <v>239.85842635447864</v>
      </c>
      <c r="AJ63" s="87">
        <f>'Segment AED'!AJ63/3.673</f>
        <v>303.02205281786007</v>
      </c>
      <c r="AK63" s="87">
        <f>'Segment AED'!AK63/3.673</f>
        <v>236.31908521644431</v>
      </c>
      <c r="AL63" s="87">
        <f>'Segment AED'!AL63/3.673</f>
        <v>178.05608494418732</v>
      </c>
      <c r="AM63" s="184">
        <f>'Segment AED'!AM63/3.673</f>
        <v>211.29402110576308</v>
      </c>
      <c r="AN63" s="87">
        <f>'Segment AED'!AN63/3.673</f>
        <v>231.75956031580426</v>
      </c>
      <c r="AO63" s="87">
        <f>'Segment AED'!AO63/3.673</f>
        <v>302.54491528855277</v>
      </c>
      <c r="AP63" s="185">
        <f>'Segment AED'!AP63/3.673</f>
        <v>256.19506041015097</v>
      </c>
      <c r="AQ63" s="87">
        <f>'Segment AED'!AQ63/3.673</f>
        <v>248.4583828258869</v>
      </c>
      <c r="AR63" s="87">
        <f>'Segment AED'!AR63/3.673</f>
        <v>266.60624439001424</v>
      </c>
      <c r="AS63" s="87">
        <f>'Segment AED'!AS63/3.673</f>
        <v>274.71844107870356</v>
      </c>
      <c r="AT63" s="87">
        <f>'Segment AED'!AT63/3.673</f>
        <v>259.6820984138169</v>
      </c>
      <c r="AU63" s="87"/>
      <c r="BC63" s="87"/>
      <c r="BD63" s="113"/>
      <c r="BE63" s="113"/>
      <c r="BF63" s="113"/>
      <c r="BG63" s="113"/>
      <c r="BH63" s="113"/>
      <c r="BI63" s="113"/>
    </row>
    <row r="64" spans="2:61" s="108" customFormat="1" ht="14.1" customHeight="1" thickBot="1" x14ac:dyDescent="0.25">
      <c r="B64" s="179" t="s">
        <v>66</v>
      </c>
      <c r="C64" s="180"/>
      <c r="D64" s="180"/>
      <c r="E64" s="180">
        <f>E63/E19</f>
        <v>0.12153042234203916</v>
      </c>
      <c r="F64" s="180">
        <f>F63/F19</f>
        <v>0.13305525612785304</v>
      </c>
      <c r="G64" s="180">
        <f>G63/G19</f>
        <v>0.19768162658070915</v>
      </c>
      <c r="H64" s="180">
        <f>H63/H19</f>
        <v>0.14659657986463487</v>
      </c>
      <c r="I64" s="180">
        <f>I63/I19</f>
        <v>0.10952633054093613</v>
      </c>
      <c r="J64" s="181">
        <f>J63/J19</f>
        <v>0.10625883918695066</v>
      </c>
      <c r="K64" s="180">
        <f>K63/K19</f>
        <v>0.10872444392909429</v>
      </c>
      <c r="L64" s="123" t="e">
        <f>L63/L19</f>
        <v>#DIV/0!</v>
      </c>
      <c r="M64" s="123" t="e">
        <f>M63/M19</f>
        <v>#DIV/0!</v>
      </c>
      <c r="N64" s="123" t="e">
        <f>N63/N19</f>
        <v>#DIV/0!</v>
      </c>
      <c r="O64" s="123" t="e">
        <f>O63/O19</f>
        <v>#DIV/0!</v>
      </c>
      <c r="P64" s="123" t="e">
        <f>P63/P19</f>
        <v>#DIV/0!</v>
      </c>
      <c r="Q64" s="123" t="e">
        <f>Q63/Q19</f>
        <v>#DIV/0!</v>
      </c>
      <c r="R64" s="128"/>
      <c r="S64" s="180">
        <f>S63/S19</f>
        <v>0.13708101280344309</v>
      </c>
      <c r="T64" s="180">
        <f>T63/T19</f>
        <v>0.12815292176630372</v>
      </c>
      <c r="U64" s="180">
        <f>U63/U19</f>
        <v>0.11985403526972507</v>
      </c>
      <c r="V64" s="180">
        <f>V63/V19</f>
        <v>0.10340248149336183</v>
      </c>
      <c r="W64" s="198">
        <f>W63/W19</f>
        <v>0.15366876310272537</v>
      </c>
      <c r="X64" s="180">
        <f>X63/X19</f>
        <v>0.13626453488372092</v>
      </c>
      <c r="Y64" s="180">
        <f>Y63/Y19</f>
        <v>0.12382472946602803</v>
      </c>
      <c r="Z64" s="199">
        <f>Z63/Z19</f>
        <v>0.12126796903796534</v>
      </c>
      <c r="AA64" s="180">
        <f>AA63/AA19</f>
        <v>0.11257339542417494</v>
      </c>
      <c r="AB64" s="180">
        <f>AB63/AB19</f>
        <v>0.23176392572944299</v>
      </c>
      <c r="AC64" s="180">
        <f>AC63/AC19</f>
        <v>0.21811414392059553</v>
      </c>
      <c r="AD64" s="180">
        <f>AD63/AD19</f>
        <v>0.25452352231604342</v>
      </c>
      <c r="AE64" s="198">
        <f>AE63/AE19</f>
        <v>0.19079869219990661</v>
      </c>
      <c r="AF64" s="180">
        <f>AF63/AF19</f>
        <v>0.14188919888401755</v>
      </c>
      <c r="AG64" s="180">
        <f>AG63/AG19</f>
        <v>0.1365320489070026</v>
      </c>
      <c r="AH64" s="199">
        <f>AH63/AH19</f>
        <v>0.12881012734116526</v>
      </c>
      <c r="AI64" s="180">
        <f>AI63/AI19</f>
        <v>0.13078978622327792</v>
      </c>
      <c r="AJ64" s="180">
        <f>AJ63/AJ19</f>
        <v>0.12886418895449808</v>
      </c>
      <c r="AK64" s="180">
        <f>AK63/AK19</f>
        <v>0.10150859548590807</v>
      </c>
      <c r="AL64" s="180">
        <f>AL63/AL19</f>
        <v>7.989249938920108E-2</v>
      </c>
      <c r="AM64" s="198">
        <f>AM63/AM19</f>
        <v>9.7030522162726507E-2</v>
      </c>
      <c r="AN64" s="180">
        <f>AN63/AN19</f>
        <v>0.1046836262094016</v>
      </c>
      <c r="AO64" s="180">
        <f>AO63/AO19</f>
        <v>0.12437147873643678</v>
      </c>
      <c r="AP64" s="199">
        <f>AP63/AP19</f>
        <v>9.8394198238234101E-2</v>
      </c>
      <c r="AQ64" s="180">
        <f>AQ63/AQ19</f>
        <v>0.10429679568927518</v>
      </c>
      <c r="AR64" s="180">
        <f>AR63/AR19</f>
        <v>0.11147868336073538</v>
      </c>
      <c r="AS64" s="180">
        <f>AS63/AS19</f>
        <v>0.11109134307794158</v>
      </c>
      <c r="AT64" s="180">
        <f>AT63/AT19</f>
        <v>0.1079378798953584</v>
      </c>
      <c r="AU64" s="128"/>
      <c r="AV64" s="128"/>
      <c r="BC64" s="115"/>
    </row>
    <row r="65" ht="13.5" thickTop="1" x14ac:dyDescent="0.2"/>
  </sheetData>
  <sheetProtection algorithmName="SHA-512" hashValue="Svqj0ixIxwBsTZMTmTb7/3ylVHWwPgeLWhwYOJ+Cc6gRYPy28GBcdAxx+cpAvWYNhLTAhpzod2shXDh1unSJBA==" saltValue="UV4RoIYTJVapVhvIrc2Dqg==" spinCount="100000" sheet="1" objects="1" scenarios="1"/>
  <pageMargins left="0.7" right="0.7" top="0.75" bottom="0.75" header="0.3" footer="0.3"/>
  <pageSetup paperSize="9" orientation="portrait" r:id="rId1"/>
  <headerFooter>
    <oddHeader>&amp;L&amp;"arial"&amp;10&amp;K737373 ADNOC Classification: Public&amp;1#_x000D_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D99D8-44C2-492D-A215-A68E4BA5753A}">
  <sheetPr>
    <pageSetUpPr autoPageBreaks="0" fitToPage="1"/>
  </sheetPr>
  <dimension ref="B1:BD30"/>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11" customWidth="1"/>
    <col min="2" max="2" width="81" style="11" customWidth="1"/>
    <col min="3" max="4" width="13" style="11" hidden="1" customWidth="1"/>
    <col min="5" max="11" width="13" style="11" customWidth="1"/>
    <col min="12" max="17" width="11" style="13" hidden="1" customWidth="1"/>
    <col min="18" max="18" width="13" style="13" customWidth="1"/>
    <col min="19" max="46" width="13" style="11" customWidth="1"/>
    <col min="47" max="47" width="11" style="11" customWidth="1"/>
    <col min="48" max="48" width="9.59765625" style="10"/>
    <col min="49" max="55" width="9.59765625" style="3"/>
    <col min="56" max="56" width="11" style="15" customWidth="1"/>
    <col min="57" max="77" width="11" style="11" customWidth="1"/>
    <col min="78" max="16384" width="9.59765625" style="11"/>
  </cols>
  <sheetData>
    <row r="1" spans="2:56" s="7" customFormat="1" x14ac:dyDescent="0.2">
      <c r="B1" s="4" t="s">
        <v>241</v>
      </c>
      <c r="L1" s="8"/>
      <c r="M1" s="8"/>
      <c r="N1" s="8"/>
      <c r="O1" s="8"/>
      <c r="P1" s="8"/>
      <c r="Q1" s="8"/>
      <c r="R1" s="9"/>
      <c r="AV1" s="10"/>
      <c r="AW1" s="3"/>
      <c r="AX1" s="3"/>
      <c r="AY1" s="3"/>
      <c r="AZ1" s="3"/>
      <c r="BA1" s="3"/>
      <c r="BB1" s="3"/>
      <c r="BC1" s="3"/>
    </row>
    <row r="2" spans="2:56" s="7" customFormat="1" x14ac:dyDescent="0.2">
      <c r="L2" s="8"/>
      <c r="M2" s="8"/>
      <c r="N2" s="8"/>
      <c r="O2" s="8"/>
      <c r="P2" s="8"/>
      <c r="Q2" s="8"/>
      <c r="R2" s="9"/>
      <c r="AV2" s="10"/>
      <c r="AW2" s="3"/>
      <c r="AX2" s="3"/>
      <c r="AY2" s="3"/>
      <c r="AZ2" s="3"/>
      <c r="BA2" s="3"/>
      <c r="BB2" s="3"/>
      <c r="BC2" s="3"/>
    </row>
    <row r="3" spans="2:56" s="7" customFormat="1" ht="18.75" x14ac:dyDescent="0.25">
      <c r="B3" s="21" t="s">
        <v>269</v>
      </c>
      <c r="L3" s="8"/>
      <c r="M3" s="8"/>
      <c r="N3" s="8"/>
      <c r="O3" s="8"/>
      <c r="P3" s="8"/>
      <c r="Q3" s="8"/>
      <c r="R3" s="9"/>
      <c r="AV3" s="10"/>
      <c r="AW3" s="3"/>
      <c r="AX3" s="3"/>
      <c r="AY3" s="3"/>
      <c r="AZ3" s="3"/>
      <c r="BA3" s="3"/>
      <c r="BB3" s="3"/>
      <c r="BC3" s="3"/>
    </row>
    <row r="4" spans="2:56" s="7" customFormat="1" ht="24.95" customHeight="1" thickBot="1" x14ac:dyDescent="0.25">
      <c r="B4" s="23"/>
      <c r="C4" s="23"/>
      <c r="D4" s="23"/>
      <c r="E4" s="23"/>
      <c r="F4" s="23"/>
      <c r="G4" s="23"/>
      <c r="H4" s="23"/>
      <c r="I4" s="23"/>
      <c r="J4" s="23"/>
      <c r="K4" s="23"/>
      <c r="L4" s="8"/>
      <c r="M4" s="8"/>
      <c r="N4" s="8"/>
      <c r="O4" s="8"/>
      <c r="P4" s="8"/>
      <c r="Q4" s="8"/>
      <c r="R4" s="9"/>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V4" s="10"/>
      <c r="AW4" s="3"/>
      <c r="AX4" s="3"/>
      <c r="AY4" s="3"/>
      <c r="AZ4" s="3"/>
      <c r="BA4" s="3"/>
      <c r="BB4" s="3"/>
      <c r="BC4" s="3"/>
    </row>
    <row r="5" spans="2:56" x14ac:dyDescent="0.2">
      <c r="L5" s="12"/>
      <c r="M5" s="12"/>
      <c r="N5" s="12"/>
      <c r="O5" s="12"/>
      <c r="P5" s="12"/>
      <c r="Q5" s="12"/>
      <c r="R5" s="6"/>
      <c r="AV5" s="13"/>
      <c r="AW5" s="11"/>
      <c r="AX5" s="11"/>
      <c r="AY5" s="11"/>
      <c r="AZ5" s="11"/>
      <c r="BA5" s="11"/>
      <c r="BB5" s="11"/>
      <c r="BC5" s="11"/>
      <c r="BD5" s="11"/>
    </row>
    <row r="6" spans="2:56" x14ac:dyDescent="0.2">
      <c r="L6" s="12"/>
      <c r="M6" s="12"/>
      <c r="N6" s="12"/>
      <c r="O6" s="12"/>
      <c r="P6" s="12"/>
      <c r="Q6" s="12"/>
      <c r="R6" s="6"/>
      <c r="AV6" s="13"/>
      <c r="AW6" s="11"/>
      <c r="AX6" s="11"/>
      <c r="AY6" s="11"/>
      <c r="AZ6" s="11"/>
      <c r="BA6" s="11"/>
      <c r="BB6" s="11"/>
      <c r="BC6" s="11"/>
      <c r="BD6" s="11"/>
    </row>
    <row r="7" spans="2:56" s="13" customFormat="1" ht="14.1" customHeight="1" x14ac:dyDescent="0.2">
      <c r="B7" s="24" t="s">
        <v>23</v>
      </c>
      <c r="C7" s="25"/>
      <c r="D7" s="25">
        <v>2017</v>
      </c>
      <c r="E7" s="25">
        <v>2018</v>
      </c>
      <c r="F7" s="25">
        <v>2019</v>
      </c>
      <c r="G7" s="25">
        <v>2020</v>
      </c>
      <c r="H7" s="25">
        <v>2021</v>
      </c>
      <c r="I7" s="25">
        <v>2022</v>
      </c>
      <c r="J7" s="25">
        <v>2023</v>
      </c>
      <c r="K7" s="25">
        <v>2024</v>
      </c>
      <c r="L7" s="14">
        <f>K7+1</f>
        <v>2025</v>
      </c>
      <c r="M7" s="14">
        <f t="shared" ref="M7:P7" si="0">L7+1</f>
        <v>2026</v>
      </c>
      <c r="N7" s="14">
        <f t="shared" si="0"/>
        <v>2027</v>
      </c>
      <c r="O7" s="14">
        <f t="shared" si="0"/>
        <v>2028</v>
      </c>
      <c r="P7" s="14">
        <f t="shared" si="0"/>
        <v>2029</v>
      </c>
      <c r="Q7" s="14">
        <f>P7+1</f>
        <v>2030</v>
      </c>
      <c r="R7" s="6"/>
      <c r="S7" s="26" t="s">
        <v>0</v>
      </c>
      <c r="T7" s="26" t="s">
        <v>1</v>
      </c>
      <c r="U7" s="26" t="s">
        <v>2</v>
      </c>
      <c r="V7" s="26" t="s">
        <v>3</v>
      </c>
      <c r="W7" s="31" t="s">
        <v>4</v>
      </c>
      <c r="X7" s="26" t="s">
        <v>5</v>
      </c>
      <c r="Y7" s="26" t="s">
        <v>6</v>
      </c>
      <c r="Z7" s="32" t="s">
        <v>7</v>
      </c>
      <c r="AA7" s="26" t="s">
        <v>8</v>
      </c>
      <c r="AB7" s="26" t="s">
        <v>9</v>
      </c>
      <c r="AC7" s="26" t="s">
        <v>10</v>
      </c>
      <c r="AD7" s="26" t="s">
        <v>11</v>
      </c>
      <c r="AE7" s="31" t="s">
        <v>12</v>
      </c>
      <c r="AF7" s="26" t="s">
        <v>13</v>
      </c>
      <c r="AG7" s="26" t="s">
        <v>14</v>
      </c>
      <c r="AH7" s="32" t="s">
        <v>15</v>
      </c>
      <c r="AI7" s="26" t="s">
        <v>16</v>
      </c>
      <c r="AJ7" s="26" t="s">
        <v>17</v>
      </c>
      <c r="AK7" s="26" t="s">
        <v>18</v>
      </c>
      <c r="AL7" s="26" t="s">
        <v>19</v>
      </c>
      <c r="AM7" s="31" t="s">
        <v>20</v>
      </c>
      <c r="AN7" s="26" t="s">
        <v>21</v>
      </c>
      <c r="AO7" s="26" t="s">
        <v>69</v>
      </c>
      <c r="AP7" s="32" t="s">
        <v>71</v>
      </c>
      <c r="AQ7" s="26" t="s">
        <v>72</v>
      </c>
      <c r="AR7" s="26" t="s">
        <v>75</v>
      </c>
      <c r="AS7" s="26" t="s">
        <v>80</v>
      </c>
      <c r="AT7" s="26" t="s">
        <v>85</v>
      </c>
      <c r="AU7" s="127"/>
      <c r="AV7" s="10"/>
      <c r="AW7" s="10"/>
      <c r="AX7" s="10"/>
      <c r="AY7" s="10"/>
      <c r="AZ7" s="10"/>
      <c r="BA7" s="10"/>
      <c r="BB7" s="10"/>
      <c r="BC7" s="10"/>
    </row>
    <row r="8" spans="2:56" s="13" customFormat="1" ht="14.1" customHeight="1" x14ac:dyDescent="0.2">
      <c r="B8" s="13" t="s">
        <v>260</v>
      </c>
      <c r="C8" s="44"/>
      <c r="D8" s="44">
        <v>1084.9070000000002</v>
      </c>
      <c r="E8" s="44">
        <v>1826</v>
      </c>
      <c r="F8" s="44">
        <v>1594</v>
      </c>
      <c r="G8" s="44">
        <v>1765</v>
      </c>
      <c r="H8" s="44">
        <v>1271.972</v>
      </c>
      <c r="I8" s="44">
        <v>1480</v>
      </c>
      <c r="J8" s="44">
        <v>1461.2484107523903</v>
      </c>
      <c r="K8" s="44">
        <v>1588.6130000000001</v>
      </c>
      <c r="L8" s="44"/>
      <c r="M8" s="44"/>
      <c r="N8" s="44"/>
      <c r="O8" s="44"/>
      <c r="S8" s="44">
        <v>412</v>
      </c>
      <c r="T8" s="44">
        <v>463</v>
      </c>
      <c r="U8" s="44">
        <v>470</v>
      </c>
      <c r="V8" s="44">
        <v>480</v>
      </c>
      <c r="W8" s="142">
        <v>395</v>
      </c>
      <c r="X8" s="44">
        <v>421</v>
      </c>
      <c r="Y8" s="44">
        <v>410</v>
      </c>
      <c r="Z8" s="143">
        <v>368</v>
      </c>
      <c r="AA8" s="44">
        <v>405</v>
      </c>
      <c r="AB8" s="44">
        <v>460</v>
      </c>
      <c r="AC8" s="44">
        <v>509</v>
      </c>
      <c r="AD8" s="44">
        <v>392</v>
      </c>
      <c r="AE8" s="142">
        <v>363.95099999999996</v>
      </c>
      <c r="AF8" s="44">
        <v>384</v>
      </c>
      <c r="AG8" s="44">
        <v>284.726</v>
      </c>
      <c r="AH8" s="143">
        <v>322.3447906666666</v>
      </c>
      <c r="AI8" s="44">
        <v>393.02160757643287</v>
      </c>
      <c r="AJ8" s="44">
        <v>405</v>
      </c>
      <c r="AK8" s="44">
        <v>301.92500000000001</v>
      </c>
      <c r="AL8" s="44">
        <v>380</v>
      </c>
      <c r="AM8" s="142">
        <v>360.54725991134791</v>
      </c>
      <c r="AN8" s="44">
        <v>371.36900000000003</v>
      </c>
      <c r="AO8" s="44">
        <v>341.42299538272215</v>
      </c>
      <c r="AP8" s="143">
        <v>386.41845192487904</v>
      </c>
      <c r="AQ8" s="44">
        <v>393.35960596454117</v>
      </c>
      <c r="AR8" s="44">
        <v>399.30419027800195</v>
      </c>
      <c r="AS8" s="44">
        <v>400.22260076344696</v>
      </c>
      <c r="AT8" s="44">
        <v>395.72660299400991</v>
      </c>
      <c r="AV8" s="10"/>
      <c r="AW8" s="10"/>
      <c r="AX8" s="10"/>
      <c r="AY8" s="10"/>
      <c r="AZ8" s="10"/>
      <c r="BA8" s="10"/>
      <c r="BB8" s="10"/>
      <c r="BC8" s="10"/>
      <c r="BD8" s="69"/>
    </row>
    <row r="9" spans="2:56" s="6" customFormat="1" ht="14.1" customHeight="1" x14ac:dyDescent="0.2">
      <c r="B9" s="13" t="s">
        <v>261</v>
      </c>
      <c r="C9" s="47"/>
      <c r="D9" s="47">
        <v>3381.4920000000002</v>
      </c>
      <c r="E9" s="44">
        <v>138</v>
      </c>
      <c r="F9" s="44">
        <v>145</v>
      </c>
      <c r="G9" s="44">
        <v>195</v>
      </c>
      <c r="H9" s="44">
        <v>147.68600000000004</v>
      </c>
      <c r="I9" s="44">
        <v>187</v>
      </c>
      <c r="J9" s="44">
        <v>202.86746260356756</v>
      </c>
      <c r="K9" s="44">
        <v>191.62899999999999</v>
      </c>
      <c r="L9" s="47"/>
      <c r="M9" s="47"/>
      <c r="N9" s="47"/>
      <c r="O9" s="47"/>
      <c r="S9" s="44">
        <v>28</v>
      </c>
      <c r="T9" s="44">
        <v>35</v>
      </c>
      <c r="U9" s="44">
        <v>34</v>
      </c>
      <c r="V9" s="44">
        <v>40</v>
      </c>
      <c r="W9" s="142">
        <v>25</v>
      </c>
      <c r="X9" s="44">
        <v>29</v>
      </c>
      <c r="Y9" s="44">
        <v>28</v>
      </c>
      <c r="Z9" s="143">
        <v>63</v>
      </c>
      <c r="AA9" s="44">
        <v>42</v>
      </c>
      <c r="AB9" s="44">
        <v>45</v>
      </c>
      <c r="AC9" s="44">
        <v>47</v>
      </c>
      <c r="AD9" s="44">
        <v>61</v>
      </c>
      <c r="AE9" s="142">
        <v>43.003</v>
      </c>
      <c r="AF9" s="44">
        <v>41</v>
      </c>
      <c r="AG9" s="44">
        <v>32.384</v>
      </c>
      <c r="AH9" s="143">
        <v>30.88111089872039</v>
      </c>
      <c r="AI9" s="44">
        <v>46.430158538602221</v>
      </c>
      <c r="AJ9" s="44">
        <v>39</v>
      </c>
      <c r="AK9" s="44">
        <v>40.582999999999998</v>
      </c>
      <c r="AL9" s="44">
        <v>62</v>
      </c>
      <c r="AM9" s="142">
        <v>44.108371613731464</v>
      </c>
      <c r="AN9" s="44">
        <v>47.298000000000002</v>
      </c>
      <c r="AO9" s="44">
        <v>52.847999999999999</v>
      </c>
      <c r="AP9" s="143">
        <v>58.613891308229363</v>
      </c>
      <c r="AQ9" s="44">
        <v>38.718072502996016</v>
      </c>
      <c r="AR9" s="44">
        <v>43.341734994595654</v>
      </c>
      <c r="AS9" s="44">
        <v>45.300509609631661</v>
      </c>
      <c r="AT9" s="44">
        <v>64.268682892776667</v>
      </c>
      <c r="BD9" s="69"/>
    </row>
    <row r="10" spans="2:56" s="13" customFormat="1" ht="14.1" customHeight="1" x14ac:dyDescent="0.2">
      <c r="B10" s="13" t="s">
        <v>262</v>
      </c>
      <c r="C10" s="44"/>
      <c r="D10" s="44">
        <v>1458.165</v>
      </c>
      <c r="E10" s="44">
        <v>125</v>
      </c>
      <c r="F10" s="44">
        <v>89</v>
      </c>
      <c r="G10" s="44">
        <v>88</v>
      </c>
      <c r="H10" s="44">
        <v>37.555999999999997</v>
      </c>
      <c r="I10" s="44">
        <v>55</v>
      </c>
      <c r="J10" s="44">
        <v>65.279358884189676</v>
      </c>
      <c r="K10" s="44">
        <v>110.917</v>
      </c>
      <c r="L10" s="44"/>
      <c r="M10" s="44"/>
      <c r="N10" s="44"/>
      <c r="O10" s="44"/>
      <c r="R10" s="214"/>
      <c r="S10" s="44">
        <v>22</v>
      </c>
      <c r="T10" s="44">
        <v>43</v>
      </c>
      <c r="U10" s="44">
        <v>27</v>
      </c>
      <c r="V10" s="44">
        <v>33</v>
      </c>
      <c r="W10" s="142">
        <v>19</v>
      </c>
      <c r="X10" s="44">
        <v>14</v>
      </c>
      <c r="Y10" s="44">
        <v>15</v>
      </c>
      <c r="Z10" s="143">
        <v>41</v>
      </c>
      <c r="AA10" s="44">
        <v>19</v>
      </c>
      <c r="AB10" s="44">
        <v>22</v>
      </c>
      <c r="AC10" s="44">
        <v>29</v>
      </c>
      <c r="AD10" s="44">
        <v>18</v>
      </c>
      <c r="AE10" s="142">
        <v>18.539000000000001</v>
      </c>
      <c r="AF10" s="44">
        <v>22</v>
      </c>
      <c r="AG10" s="44">
        <v>10.371</v>
      </c>
      <c r="AH10" s="143">
        <v>3.7798408369180514</v>
      </c>
      <c r="AI10" s="44">
        <v>29.45924982</v>
      </c>
      <c r="AJ10" s="44">
        <v>24</v>
      </c>
      <c r="AK10" s="44">
        <v>-7.4809999999999999</v>
      </c>
      <c r="AL10" s="44">
        <v>9</v>
      </c>
      <c r="AM10" s="142">
        <v>4.4190238952436722</v>
      </c>
      <c r="AN10" s="44">
        <v>8.2249999999999996</v>
      </c>
      <c r="AO10" s="44">
        <v>21.459</v>
      </c>
      <c r="AP10" s="143">
        <v>32.726768387929859</v>
      </c>
      <c r="AQ10" s="44">
        <v>21.39211222647333</v>
      </c>
      <c r="AR10" s="44">
        <v>17.662018538623329</v>
      </c>
      <c r="AS10" s="44">
        <v>22.905640428886333</v>
      </c>
      <c r="AT10" s="44">
        <v>48.957228806017014</v>
      </c>
      <c r="AV10" s="10"/>
      <c r="AW10" s="10"/>
      <c r="AX10" s="10"/>
      <c r="AY10" s="10"/>
      <c r="AZ10" s="10"/>
      <c r="BA10" s="10"/>
      <c r="BB10" s="10"/>
      <c r="BC10" s="10"/>
      <c r="BD10" s="69"/>
    </row>
    <row r="11" spans="2:56" s="6" customFormat="1" ht="14.1" customHeight="1" x14ac:dyDescent="0.2">
      <c r="B11" s="13" t="s">
        <v>263</v>
      </c>
      <c r="C11" s="47"/>
      <c r="D11" s="47">
        <v>1923.3270000000002</v>
      </c>
      <c r="E11" s="44">
        <v>166</v>
      </c>
      <c r="F11" s="44">
        <v>161</v>
      </c>
      <c r="G11" s="44">
        <v>178</v>
      </c>
      <c r="H11" s="44">
        <v>150.01800000000014</v>
      </c>
      <c r="I11" s="44">
        <v>198</v>
      </c>
      <c r="J11" s="44">
        <v>210.26595729484006</v>
      </c>
      <c r="K11" s="44">
        <v>218.25200000000001</v>
      </c>
      <c r="L11" s="47"/>
      <c r="M11" s="47"/>
      <c r="N11" s="47"/>
      <c r="O11" s="47"/>
      <c r="S11" s="44">
        <v>20</v>
      </c>
      <c r="T11" s="44">
        <v>65</v>
      </c>
      <c r="U11" s="44">
        <v>37</v>
      </c>
      <c r="V11" s="44">
        <v>44</v>
      </c>
      <c r="W11" s="142">
        <v>35</v>
      </c>
      <c r="X11" s="44">
        <v>29</v>
      </c>
      <c r="Y11" s="44">
        <v>46</v>
      </c>
      <c r="Z11" s="143">
        <v>51</v>
      </c>
      <c r="AA11" s="44">
        <v>43</v>
      </c>
      <c r="AB11" s="44">
        <v>45</v>
      </c>
      <c r="AC11" s="44">
        <v>36</v>
      </c>
      <c r="AD11" s="44">
        <v>55</v>
      </c>
      <c r="AE11" s="142">
        <v>53.823</v>
      </c>
      <c r="AF11" s="44">
        <v>39</v>
      </c>
      <c r="AG11" s="44">
        <v>49.889000000000003</v>
      </c>
      <c r="AH11" s="143">
        <v>7.210000000000008</v>
      </c>
      <c r="AI11" s="44">
        <v>40.4988111288448</v>
      </c>
      <c r="AJ11" s="44">
        <v>68</v>
      </c>
      <c r="AK11" s="44">
        <v>32.543999999999997</v>
      </c>
      <c r="AL11" s="44">
        <v>57</v>
      </c>
      <c r="AM11" s="142">
        <v>33.852360547682977</v>
      </c>
      <c r="AN11" s="44">
        <v>55.877999999999993</v>
      </c>
      <c r="AO11" s="44">
        <v>70.621806851078802</v>
      </c>
      <c r="AP11" s="143">
        <v>48.384583219049887</v>
      </c>
      <c r="AQ11" s="44">
        <v>54.972260107574016</v>
      </c>
      <c r="AR11" s="44">
        <v>42.535134855646334</v>
      </c>
      <c r="AS11" s="44">
        <v>58.224667292197324</v>
      </c>
      <c r="AT11" s="44">
        <v>62.519937744582336</v>
      </c>
      <c r="BD11" s="69"/>
    </row>
    <row r="12" spans="2:56" s="6" customFormat="1" ht="14.1" customHeight="1" x14ac:dyDescent="0.2">
      <c r="B12" s="13" t="s">
        <v>264</v>
      </c>
      <c r="C12" s="47"/>
      <c r="D12" s="47"/>
      <c r="E12" s="44">
        <v>9.6</v>
      </c>
      <c r="F12" s="44">
        <v>11.9</v>
      </c>
      <c r="G12" s="44">
        <v>14</v>
      </c>
      <c r="H12" s="44">
        <v>12.378999999999998</v>
      </c>
      <c r="I12" s="44">
        <v>19</v>
      </c>
      <c r="J12" s="44">
        <v>9.657767809416665</v>
      </c>
      <c r="K12" s="44">
        <v>11.272</v>
      </c>
      <c r="L12" s="44"/>
      <c r="M12" s="44"/>
      <c r="N12" s="44"/>
      <c r="O12" s="44"/>
      <c r="P12" s="13"/>
      <c r="Q12" s="13"/>
      <c r="R12" s="13"/>
      <c r="S12" s="44">
        <v>2.5</v>
      </c>
      <c r="T12" s="44">
        <v>4</v>
      </c>
      <c r="U12" s="44">
        <v>1.8</v>
      </c>
      <c r="V12" s="44">
        <v>1.3</v>
      </c>
      <c r="W12" s="142">
        <v>2.2999999999999998</v>
      </c>
      <c r="X12" s="44">
        <v>1.7</v>
      </c>
      <c r="Y12" s="44">
        <v>3</v>
      </c>
      <c r="Z12" s="143">
        <v>4.9000000000000004</v>
      </c>
      <c r="AA12" s="44">
        <v>3.2</v>
      </c>
      <c r="AB12" s="44">
        <v>4.9000000000000004</v>
      </c>
      <c r="AC12" s="44">
        <v>3.2</v>
      </c>
      <c r="AD12" s="44">
        <v>3</v>
      </c>
      <c r="AE12" s="142">
        <v>2.3020000000000005</v>
      </c>
      <c r="AF12" s="44">
        <v>3</v>
      </c>
      <c r="AG12" s="44">
        <v>2.9140000000000001</v>
      </c>
      <c r="AH12" s="143">
        <v>4.5409999999999995</v>
      </c>
      <c r="AI12" s="44">
        <v>3.9775284599999994</v>
      </c>
      <c r="AJ12" s="44">
        <v>4</v>
      </c>
      <c r="AK12" s="44">
        <v>5.702</v>
      </c>
      <c r="AL12" s="44">
        <v>5</v>
      </c>
      <c r="AM12" s="142">
        <v>4.8855612433701285</v>
      </c>
      <c r="AN12" s="44">
        <v>4.6639999999999997</v>
      </c>
      <c r="AO12" s="44">
        <v>2.9197027975367451</v>
      </c>
      <c r="AP12" s="143">
        <v>-2.8118061644612378</v>
      </c>
      <c r="AQ12" s="44">
        <v>2.8687501523149992</v>
      </c>
      <c r="AR12" s="44">
        <v>3.1903057347990003</v>
      </c>
      <c r="AS12" s="44">
        <v>2.6115650561446668</v>
      </c>
      <c r="AT12" s="44">
        <v>2.6013790567413348</v>
      </c>
      <c r="BD12" s="69"/>
    </row>
    <row r="13" spans="2:56" s="6" customFormat="1" ht="14.1" customHeight="1" x14ac:dyDescent="0.2">
      <c r="B13" s="13" t="s">
        <v>265</v>
      </c>
      <c r="C13" s="47"/>
      <c r="D13" s="47"/>
      <c r="E13" s="44">
        <v>232</v>
      </c>
      <c r="F13" s="44">
        <v>227</v>
      </c>
      <c r="G13" s="44">
        <v>201</v>
      </c>
      <c r="H13" s="44">
        <v>164.74900000000002</v>
      </c>
      <c r="I13" s="44">
        <v>278</v>
      </c>
      <c r="J13" s="44">
        <v>270.92570105239469</v>
      </c>
      <c r="K13" s="44">
        <v>288.452</v>
      </c>
      <c r="L13" s="47"/>
      <c r="M13" s="47"/>
      <c r="N13" s="47"/>
      <c r="O13" s="47"/>
      <c r="S13" s="44">
        <v>47</v>
      </c>
      <c r="T13" s="44">
        <v>100</v>
      </c>
      <c r="U13" s="44">
        <v>21</v>
      </c>
      <c r="V13" s="44">
        <v>65</v>
      </c>
      <c r="W13" s="142">
        <v>-12</v>
      </c>
      <c r="X13" s="44">
        <v>77</v>
      </c>
      <c r="Y13" s="44">
        <v>67</v>
      </c>
      <c r="Z13" s="143">
        <v>95</v>
      </c>
      <c r="AA13" s="44">
        <v>53</v>
      </c>
      <c r="AB13" s="44">
        <v>33</v>
      </c>
      <c r="AC13" s="44">
        <v>66</v>
      </c>
      <c r="AD13" s="44">
        <v>48</v>
      </c>
      <c r="AE13" s="142">
        <v>46.3</v>
      </c>
      <c r="AF13" s="44">
        <v>41</v>
      </c>
      <c r="AG13" s="44">
        <v>43.838999999999999</v>
      </c>
      <c r="AH13" s="143">
        <v>34.228000000000009</v>
      </c>
      <c r="AI13" s="44">
        <v>56.639697989999959</v>
      </c>
      <c r="AJ13" s="44">
        <v>69</v>
      </c>
      <c r="AK13" s="44">
        <v>58.646000000000001</v>
      </c>
      <c r="AL13" s="44">
        <v>94</v>
      </c>
      <c r="AM13" s="142">
        <v>70.712329882230321</v>
      </c>
      <c r="AN13" s="44">
        <v>64.203000000000003</v>
      </c>
      <c r="AO13" s="44">
        <v>71.030057787162733</v>
      </c>
      <c r="AP13" s="143">
        <v>66.062645344627313</v>
      </c>
      <c r="AQ13" s="44">
        <v>84.049557121621319</v>
      </c>
      <c r="AR13" s="44">
        <v>58.857161889584333</v>
      </c>
      <c r="AS13" s="44">
        <v>68.519818398161902</v>
      </c>
      <c r="AT13" s="44">
        <v>77.025462590632429</v>
      </c>
      <c r="BD13" s="76"/>
    </row>
    <row r="14" spans="2:56" s="6" customFormat="1" ht="14.1" customHeight="1" x14ac:dyDescent="0.2">
      <c r="B14" s="6" t="s">
        <v>268</v>
      </c>
      <c r="C14" s="47"/>
      <c r="D14" s="47"/>
      <c r="E14" s="47">
        <v>2496.6</v>
      </c>
      <c r="F14" s="47">
        <v>2227.9</v>
      </c>
      <c r="G14" s="47">
        <v>2441</v>
      </c>
      <c r="H14" s="47">
        <v>1784.36</v>
      </c>
      <c r="I14" s="47">
        <v>2217</v>
      </c>
      <c r="J14" s="47">
        <v>2220.2446583967985</v>
      </c>
      <c r="K14" s="47">
        <v>2409.1350000000002</v>
      </c>
      <c r="L14" s="47"/>
      <c r="M14" s="47"/>
      <c r="N14" s="47"/>
      <c r="O14" s="47"/>
      <c r="S14" s="47">
        <v>531.5</v>
      </c>
      <c r="T14" s="47">
        <v>710</v>
      </c>
      <c r="U14" s="47">
        <v>590.79999999999995</v>
      </c>
      <c r="V14" s="47">
        <v>663.3</v>
      </c>
      <c r="W14" s="144">
        <v>464.3</v>
      </c>
      <c r="X14" s="47">
        <v>571.70000000000005</v>
      </c>
      <c r="Y14" s="47">
        <v>569</v>
      </c>
      <c r="Z14" s="145">
        <v>622.9</v>
      </c>
      <c r="AA14" s="47">
        <v>565.20000000000005</v>
      </c>
      <c r="AB14" s="47">
        <v>609.9</v>
      </c>
      <c r="AC14" s="47">
        <v>690.2</v>
      </c>
      <c r="AD14" s="47">
        <v>577</v>
      </c>
      <c r="AE14" s="144">
        <v>527.91799999999989</v>
      </c>
      <c r="AF14" s="47">
        <v>530</v>
      </c>
      <c r="AG14" s="47">
        <v>424.12299999999999</v>
      </c>
      <c r="AH14" s="145">
        <v>402.98474240230507</v>
      </c>
      <c r="AI14" s="47">
        <v>570.02705351387988</v>
      </c>
      <c r="AJ14" s="47">
        <v>609</v>
      </c>
      <c r="AK14" s="47">
        <v>431.91900000000004</v>
      </c>
      <c r="AL14" s="47">
        <v>607</v>
      </c>
      <c r="AM14" s="144">
        <v>518.52490709360643</v>
      </c>
      <c r="AN14" s="47">
        <v>551.63700000000006</v>
      </c>
      <c r="AO14" s="47">
        <v>560.30156281850043</v>
      </c>
      <c r="AP14" s="145">
        <v>589.39453402025413</v>
      </c>
      <c r="AQ14" s="47">
        <v>595.36035807552082</v>
      </c>
      <c r="AR14" s="47">
        <v>564.89054629125053</v>
      </c>
      <c r="AS14" s="47">
        <v>597.78480154846886</v>
      </c>
      <c r="AT14" s="47">
        <v>651.09929408475966</v>
      </c>
      <c r="BD14" s="76"/>
    </row>
    <row r="15" spans="2:56" s="13" customFormat="1" ht="14.1" customHeight="1" x14ac:dyDescent="0.2">
      <c r="B15" s="13" t="s">
        <v>267</v>
      </c>
      <c r="C15" s="18"/>
      <c r="D15" s="18"/>
      <c r="E15" s="44">
        <v>532</v>
      </c>
      <c r="F15" s="44">
        <v>537</v>
      </c>
      <c r="G15" s="44">
        <v>592</v>
      </c>
      <c r="H15" s="44">
        <v>637.56700000000012</v>
      </c>
      <c r="I15" s="44">
        <v>544</v>
      </c>
      <c r="J15" s="44">
        <v>696.56372614121267</v>
      </c>
      <c r="K15" s="44">
        <v>785.80700000000002</v>
      </c>
      <c r="L15" s="44"/>
      <c r="M15" s="44"/>
      <c r="N15" s="44"/>
      <c r="O15" s="44"/>
      <c r="P15" s="77"/>
      <c r="Q15" s="77"/>
      <c r="R15" s="77"/>
      <c r="S15" s="44">
        <v>125</v>
      </c>
      <c r="T15" s="44">
        <v>127</v>
      </c>
      <c r="U15" s="44">
        <v>127</v>
      </c>
      <c r="V15" s="44">
        <v>153</v>
      </c>
      <c r="W15" s="142">
        <v>128</v>
      </c>
      <c r="X15" s="44">
        <v>128</v>
      </c>
      <c r="Y15" s="44">
        <v>133</v>
      </c>
      <c r="Z15" s="143">
        <v>148</v>
      </c>
      <c r="AA15" s="44">
        <v>135</v>
      </c>
      <c r="AB15" s="44">
        <v>136</v>
      </c>
      <c r="AC15" s="44">
        <v>169</v>
      </c>
      <c r="AD15" s="44">
        <v>153</v>
      </c>
      <c r="AE15" s="142">
        <v>145.05199999999999</v>
      </c>
      <c r="AF15" s="44">
        <v>147</v>
      </c>
      <c r="AG15" s="44">
        <v>156.703</v>
      </c>
      <c r="AH15" s="143">
        <v>189.29600000000005</v>
      </c>
      <c r="AI15" s="44">
        <v>162.63541016429997</v>
      </c>
      <c r="AJ15" s="44">
        <v>174</v>
      </c>
      <c r="AK15" s="44">
        <v>51.427</v>
      </c>
      <c r="AL15" s="44">
        <v>156</v>
      </c>
      <c r="AM15" s="142">
        <v>150.21175108738726</v>
      </c>
      <c r="AN15" s="44">
        <v>185.751</v>
      </c>
      <c r="AO15" s="44">
        <v>168.79216122157939</v>
      </c>
      <c r="AP15" s="143">
        <v>191.83020784171657</v>
      </c>
      <c r="AQ15" s="44">
        <v>177.36450220336752</v>
      </c>
      <c r="AR15" s="44">
        <v>191.0215491508439</v>
      </c>
      <c r="AS15" s="44">
        <v>207.78628314586251</v>
      </c>
      <c r="AT15" s="44">
        <v>209.63466549992609</v>
      </c>
      <c r="AU15" s="18"/>
      <c r="AV15" s="10"/>
      <c r="AW15" s="10"/>
      <c r="AX15" s="10"/>
      <c r="AY15" s="10"/>
      <c r="AZ15" s="10"/>
      <c r="BA15" s="10"/>
      <c r="BB15" s="10"/>
      <c r="BC15" s="10"/>
      <c r="BD15" s="18"/>
    </row>
    <row r="16" spans="2:56" s="6" customFormat="1" ht="14.1" customHeight="1" thickBot="1" x14ac:dyDescent="0.25">
      <c r="B16" s="138" t="s">
        <v>266</v>
      </c>
      <c r="C16" s="139"/>
      <c r="D16" s="139"/>
      <c r="E16" s="139">
        <v>3028.6</v>
      </c>
      <c r="F16" s="139">
        <v>2764.9</v>
      </c>
      <c r="G16" s="139">
        <v>3033</v>
      </c>
      <c r="H16" s="139">
        <v>2421.9270000000001</v>
      </c>
      <c r="I16" s="139">
        <v>2761</v>
      </c>
      <c r="J16" s="139">
        <v>2916.8083845380111</v>
      </c>
      <c r="K16" s="139">
        <v>3194.942</v>
      </c>
      <c r="L16" s="47"/>
      <c r="M16" s="47"/>
      <c r="N16" s="47"/>
      <c r="O16" s="47"/>
      <c r="P16" s="211"/>
      <c r="Q16" s="211"/>
      <c r="R16" s="211"/>
      <c r="S16" s="223">
        <v>656.5</v>
      </c>
      <c r="T16" s="223">
        <v>837</v>
      </c>
      <c r="U16" s="223">
        <v>717.8</v>
      </c>
      <c r="V16" s="223">
        <v>816.3</v>
      </c>
      <c r="W16" s="224">
        <v>592.29999999999995</v>
      </c>
      <c r="X16" s="223">
        <v>701</v>
      </c>
      <c r="Y16" s="223">
        <v>702</v>
      </c>
      <c r="Z16" s="225">
        <v>770.9</v>
      </c>
      <c r="AA16" s="223">
        <v>700.2</v>
      </c>
      <c r="AB16" s="223">
        <v>745.9</v>
      </c>
      <c r="AC16" s="223">
        <v>859.2</v>
      </c>
      <c r="AD16" s="223">
        <v>730</v>
      </c>
      <c r="AE16" s="224">
        <v>672.96999999999991</v>
      </c>
      <c r="AF16" s="223">
        <v>677</v>
      </c>
      <c r="AG16" s="223">
        <v>580.82600000000002</v>
      </c>
      <c r="AH16" s="225">
        <v>592.28074240230512</v>
      </c>
      <c r="AI16" s="223">
        <v>732.66246367817985</v>
      </c>
      <c r="AJ16" s="223">
        <v>783</v>
      </c>
      <c r="AK16" s="223">
        <v>483.34600000000006</v>
      </c>
      <c r="AL16" s="223">
        <v>763</v>
      </c>
      <c r="AM16" s="224">
        <v>668.73665818099369</v>
      </c>
      <c r="AN16" s="223">
        <v>737.38800000000003</v>
      </c>
      <c r="AO16" s="223">
        <v>729.09372404007979</v>
      </c>
      <c r="AP16" s="225">
        <v>781.22474186197064</v>
      </c>
      <c r="AQ16" s="223">
        <v>772.7248602788884</v>
      </c>
      <c r="AR16" s="223">
        <v>755.91209544209437</v>
      </c>
      <c r="AS16" s="223">
        <v>805.57108469433138</v>
      </c>
      <c r="AT16" s="223">
        <v>860.73395958468575</v>
      </c>
      <c r="AV16" s="203"/>
      <c r="AW16" s="203"/>
      <c r="AX16" s="203"/>
      <c r="AY16" s="203"/>
      <c r="AZ16" s="203"/>
      <c r="BA16" s="203"/>
      <c r="BB16" s="203"/>
      <c r="BC16" s="203"/>
      <c r="BD16" s="76"/>
    </row>
    <row r="17" spans="2:56" s="13" customFormat="1" ht="14.1" customHeight="1" thickTop="1" x14ac:dyDescent="0.2">
      <c r="C17" s="78"/>
      <c r="D17" s="78"/>
      <c r="E17" s="78"/>
      <c r="F17" s="78"/>
      <c r="G17" s="78"/>
      <c r="H17" s="78"/>
      <c r="I17" s="78"/>
      <c r="J17" s="78"/>
      <c r="K17" s="78"/>
      <c r="L17" s="78"/>
      <c r="M17" s="78"/>
      <c r="N17" s="78"/>
      <c r="O17" s="78"/>
      <c r="X17" s="79"/>
      <c r="Y17" s="79"/>
      <c r="Z17" s="79"/>
      <c r="AA17" s="79"/>
      <c r="AB17" s="79"/>
      <c r="AC17" s="79"/>
      <c r="AE17" s="79"/>
      <c r="AF17" s="79"/>
      <c r="AG17" s="79"/>
      <c r="AI17" s="79"/>
      <c r="AJ17" s="78"/>
      <c r="AK17" s="78"/>
      <c r="AL17" s="78"/>
      <c r="AM17" s="78"/>
      <c r="AN17" s="78"/>
      <c r="AO17" s="78"/>
      <c r="AP17" s="78"/>
      <c r="AQ17" s="78"/>
      <c r="AR17" s="78"/>
      <c r="AS17" s="78"/>
      <c r="AT17" s="78"/>
      <c r="AU17" s="78"/>
      <c r="AV17" s="10"/>
      <c r="AW17" s="10"/>
      <c r="AX17" s="10"/>
      <c r="AY17" s="10"/>
      <c r="AZ17" s="10"/>
      <c r="BA17" s="10"/>
      <c r="BB17" s="10"/>
      <c r="BC17" s="10"/>
      <c r="BD17" s="18"/>
    </row>
    <row r="18" spans="2:56" s="13" customFormat="1" ht="14.1" customHeight="1" x14ac:dyDescent="0.2">
      <c r="B18" s="133"/>
      <c r="J18" s="79"/>
      <c r="K18" s="79"/>
      <c r="L18" s="79"/>
      <c r="M18" s="79"/>
      <c r="N18" s="79"/>
      <c r="O18" s="79"/>
      <c r="P18" s="6"/>
      <c r="Q18" s="6"/>
      <c r="R18" s="6"/>
      <c r="AH18" s="80"/>
      <c r="AI18" s="79"/>
      <c r="AV18" s="10"/>
      <c r="AW18" s="10"/>
      <c r="AX18" s="10"/>
      <c r="AY18" s="10"/>
      <c r="AZ18" s="10"/>
      <c r="BA18" s="10"/>
      <c r="BB18" s="10"/>
      <c r="BC18" s="10"/>
      <c r="BD18" s="18"/>
    </row>
    <row r="19" spans="2:56" s="13" customFormat="1" ht="14.1" customHeight="1" x14ac:dyDescent="0.2">
      <c r="B19" s="24" t="s">
        <v>22</v>
      </c>
      <c r="C19" s="25"/>
      <c r="D19" s="25">
        <v>2017</v>
      </c>
      <c r="E19" s="25">
        <v>2018</v>
      </c>
      <c r="F19" s="25">
        <v>2019</v>
      </c>
      <c r="G19" s="25">
        <v>2020</v>
      </c>
      <c r="H19" s="25">
        <v>2021</v>
      </c>
      <c r="I19" s="25">
        <v>2022</v>
      </c>
      <c r="J19" s="25">
        <v>2023</v>
      </c>
      <c r="K19" s="25">
        <v>2024</v>
      </c>
      <c r="L19" s="14"/>
      <c r="M19" s="14"/>
      <c r="N19" s="14"/>
      <c r="O19" s="14"/>
      <c r="P19" s="14"/>
      <c r="Q19" s="14"/>
      <c r="R19" s="6"/>
      <c r="S19" s="26" t="s">
        <v>0</v>
      </c>
      <c r="T19" s="26" t="s">
        <v>1</v>
      </c>
      <c r="U19" s="26" t="s">
        <v>2</v>
      </c>
      <c r="V19" s="26" t="s">
        <v>3</v>
      </c>
      <c r="W19" s="31" t="s">
        <v>4</v>
      </c>
      <c r="X19" s="26" t="s">
        <v>5</v>
      </c>
      <c r="Y19" s="26" t="s">
        <v>6</v>
      </c>
      <c r="Z19" s="32" t="s">
        <v>7</v>
      </c>
      <c r="AA19" s="26" t="s">
        <v>8</v>
      </c>
      <c r="AB19" s="26" t="s">
        <v>9</v>
      </c>
      <c r="AC19" s="26" t="s">
        <v>10</v>
      </c>
      <c r="AD19" s="26" t="s">
        <v>11</v>
      </c>
      <c r="AE19" s="31" t="s">
        <v>12</v>
      </c>
      <c r="AF19" s="26" t="s">
        <v>13</v>
      </c>
      <c r="AG19" s="26" t="s">
        <v>14</v>
      </c>
      <c r="AH19" s="32" t="s">
        <v>15</v>
      </c>
      <c r="AI19" s="26" t="s">
        <v>16</v>
      </c>
      <c r="AJ19" s="26" t="s">
        <v>17</v>
      </c>
      <c r="AK19" s="26" t="s">
        <v>18</v>
      </c>
      <c r="AL19" s="26" t="s">
        <v>19</v>
      </c>
      <c r="AM19" s="31" t="s">
        <v>20</v>
      </c>
      <c r="AN19" s="26" t="s">
        <v>21</v>
      </c>
      <c r="AO19" s="26" t="s">
        <v>69</v>
      </c>
      <c r="AP19" s="32" t="s">
        <v>71</v>
      </c>
      <c r="AQ19" s="26" t="s">
        <v>72</v>
      </c>
      <c r="AR19" s="26" t="s">
        <v>75</v>
      </c>
      <c r="AS19" s="26" t="s">
        <v>80</v>
      </c>
      <c r="AT19" s="26" t="s">
        <v>85</v>
      </c>
      <c r="AU19" s="127"/>
      <c r="AV19" s="10"/>
      <c r="AW19" s="10"/>
      <c r="AX19" s="10"/>
      <c r="AY19" s="10"/>
      <c r="AZ19" s="10"/>
      <c r="BA19" s="10"/>
      <c r="BB19" s="10"/>
      <c r="BC19" s="10"/>
    </row>
    <row r="20" spans="2:56" s="13" customFormat="1" ht="14.1" customHeight="1" x14ac:dyDescent="0.2">
      <c r="B20" s="13" t="s">
        <v>260</v>
      </c>
      <c r="C20" s="44"/>
      <c r="D20" s="44">
        <f>D8/3.673</f>
        <v>295.37353661856798</v>
      </c>
      <c r="E20" s="44">
        <f>E8/3.673</f>
        <v>497.14130138851073</v>
      </c>
      <c r="F20" s="44">
        <f t="shared" ref="F20:K20" si="1">F8/3.673</f>
        <v>433.97767492512929</v>
      </c>
      <c r="G20" s="44">
        <f t="shared" si="1"/>
        <v>480.53362374081132</v>
      </c>
      <c r="H20" s="44">
        <f t="shared" si="1"/>
        <v>346.30329430982846</v>
      </c>
      <c r="I20" s="44">
        <f t="shared" si="1"/>
        <v>402.94037571467464</v>
      </c>
      <c r="J20" s="44">
        <f t="shared" si="1"/>
        <v>397.83512408178336</v>
      </c>
      <c r="K20" s="44">
        <f t="shared" si="1"/>
        <v>432.51102640893004</v>
      </c>
      <c r="L20" s="44">
        <f>L8/3.673</f>
        <v>0</v>
      </c>
      <c r="M20" s="44">
        <f>M8/3.673</f>
        <v>0</v>
      </c>
      <c r="N20" s="44">
        <f>N8/3.673</f>
        <v>0</v>
      </c>
      <c r="O20" s="44">
        <f>O8/3.673</f>
        <v>0</v>
      </c>
      <c r="P20" s="13">
        <f>P8/3.673</f>
        <v>0</v>
      </c>
      <c r="Q20" s="13">
        <f>Q8/3.673</f>
        <v>0</v>
      </c>
      <c r="S20" s="44">
        <f>S8/3.673</f>
        <v>112.16988837462564</v>
      </c>
      <c r="T20" s="44">
        <f t="shared" ref="E20:AT25" si="2">T8/3.673</f>
        <v>126.05499591614483</v>
      </c>
      <c r="U20" s="44">
        <f t="shared" si="2"/>
        <v>127.960794990471</v>
      </c>
      <c r="V20" s="44">
        <f t="shared" si="2"/>
        <v>130.68336509665124</v>
      </c>
      <c r="W20" s="142">
        <f t="shared" si="2"/>
        <v>107.54151919411925</v>
      </c>
      <c r="X20" s="44">
        <f t="shared" si="2"/>
        <v>114.62020147018785</v>
      </c>
      <c r="Y20" s="44">
        <f t="shared" si="2"/>
        <v>111.6253743533896</v>
      </c>
      <c r="Z20" s="143">
        <f t="shared" si="2"/>
        <v>100.19057990743262</v>
      </c>
      <c r="AA20" s="44">
        <f t="shared" si="2"/>
        <v>110.26408930029947</v>
      </c>
      <c r="AB20" s="44">
        <f t="shared" si="2"/>
        <v>125.23822488429077</v>
      </c>
      <c r="AC20" s="44">
        <f t="shared" si="2"/>
        <v>138.57881840457392</v>
      </c>
      <c r="AD20" s="44">
        <f t="shared" si="2"/>
        <v>106.72474816226517</v>
      </c>
      <c r="AE20" s="142">
        <f t="shared" si="2"/>
        <v>99.08821127144023</v>
      </c>
      <c r="AF20" s="44">
        <f t="shared" si="2"/>
        <v>104.54669207732098</v>
      </c>
      <c r="AG20" s="44">
        <f t="shared" si="2"/>
        <v>77.518649605227338</v>
      </c>
      <c r="AH20" s="143">
        <f t="shared" si="2"/>
        <v>87.760629095199178</v>
      </c>
      <c r="AI20" s="44">
        <f t="shared" si="2"/>
        <v>107.00288798704952</v>
      </c>
      <c r="AJ20" s="44">
        <f t="shared" si="2"/>
        <v>110.26408930029947</v>
      </c>
      <c r="AK20" s="44">
        <f t="shared" si="2"/>
        <v>82.201197930846718</v>
      </c>
      <c r="AL20" s="44">
        <f t="shared" si="2"/>
        <v>103.45766403484889</v>
      </c>
      <c r="AM20" s="142">
        <f t="shared" si="2"/>
        <v>98.161519169983094</v>
      </c>
      <c r="AN20" s="44">
        <f t="shared" si="2"/>
        <v>101.10781377620475</v>
      </c>
      <c r="AO20" s="44">
        <f t="shared" si="2"/>
        <v>92.954804079151145</v>
      </c>
      <c r="AP20" s="143">
        <f t="shared" si="2"/>
        <v>105.20513256871196</v>
      </c>
      <c r="AQ20" s="44">
        <f t="shared" si="2"/>
        <v>107.09491041778959</v>
      </c>
      <c r="AR20" s="44">
        <f t="shared" si="2"/>
        <v>108.71336517233922</v>
      </c>
      <c r="AS20" s="44">
        <f t="shared" si="2"/>
        <v>108.96340886562672</v>
      </c>
      <c r="AT20" s="44">
        <f t="shared" si="2"/>
        <v>107.73934195317449</v>
      </c>
      <c r="AU20" s="79"/>
      <c r="AV20" s="10"/>
      <c r="AW20" s="10"/>
      <c r="AX20" s="10"/>
      <c r="AY20" s="10"/>
      <c r="AZ20" s="10"/>
      <c r="BA20" s="10"/>
      <c r="BB20" s="10"/>
      <c r="BC20" s="10"/>
      <c r="BD20" s="82"/>
    </row>
    <row r="21" spans="2:56" s="6" customFormat="1" ht="14.1" customHeight="1" x14ac:dyDescent="0.2">
      <c r="B21" s="13" t="s">
        <v>261</v>
      </c>
      <c r="C21" s="47"/>
      <c r="D21" s="47">
        <f>D9/3.673</f>
        <v>920.63490334876133</v>
      </c>
      <c r="E21" s="44">
        <f t="shared" ref="E21:K28" si="3">E9/3.673</f>
        <v>37.571467465287228</v>
      </c>
      <c r="F21" s="44">
        <f t="shared" si="3"/>
        <v>39.477266539613396</v>
      </c>
      <c r="G21" s="44">
        <f t="shared" si="3"/>
        <v>53.090117070514566</v>
      </c>
      <c r="H21" s="44">
        <f t="shared" si="3"/>
        <v>40.208548870133413</v>
      </c>
      <c r="I21" s="44">
        <f t="shared" si="3"/>
        <v>50.912060985570378</v>
      </c>
      <c r="J21" s="44">
        <f t="shared" si="3"/>
        <v>55.232088920110961</v>
      </c>
      <c r="K21" s="44">
        <f t="shared" si="3"/>
        <v>52.172338687721208</v>
      </c>
      <c r="L21" s="47">
        <f t="shared" si="2"/>
        <v>0</v>
      </c>
      <c r="M21" s="47">
        <f t="shared" si="2"/>
        <v>0</v>
      </c>
      <c r="N21" s="47">
        <f t="shared" si="2"/>
        <v>0</v>
      </c>
      <c r="O21" s="47">
        <f t="shared" si="2"/>
        <v>0</v>
      </c>
      <c r="P21" s="6">
        <f t="shared" si="2"/>
        <v>0</v>
      </c>
      <c r="Q21" s="6">
        <f t="shared" si="2"/>
        <v>0</v>
      </c>
      <c r="S21" s="44">
        <f t="shared" si="2"/>
        <v>7.6231962973046556</v>
      </c>
      <c r="T21" s="44">
        <f t="shared" si="2"/>
        <v>9.5289953716308187</v>
      </c>
      <c r="U21" s="44">
        <f t="shared" si="2"/>
        <v>9.2567383610127951</v>
      </c>
      <c r="V21" s="44">
        <f t="shared" si="2"/>
        <v>10.890280424720936</v>
      </c>
      <c r="W21" s="142">
        <f t="shared" si="2"/>
        <v>6.806425265450585</v>
      </c>
      <c r="X21" s="44">
        <f t="shared" si="2"/>
        <v>7.8954533079226792</v>
      </c>
      <c r="Y21" s="44">
        <f t="shared" si="2"/>
        <v>7.6231962973046556</v>
      </c>
      <c r="Z21" s="143">
        <f t="shared" si="2"/>
        <v>17.152191668935476</v>
      </c>
      <c r="AA21" s="44">
        <f t="shared" si="2"/>
        <v>11.434794445956983</v>
      </c>
      <c r="AB21" s="44">
        <f t="shared" si="2"/>
        <v>12.251565477811054</v>
      </c>
      <c r="AC21" s="44">
        <f t="shared" si="2"/>
        <v>12.796079499047101</v>
      </c>
      <c r="AD21" s="44">
        <f t="shared" si="2"/>
        <v>16.607677647699429</v>
      </c>
      <c r="AE21" s="142">
        <f t="shared" si="2"/>
        <v>11.707868227606861</v>
      </c>
      <c r="AF21" s="44">
        <f t="shared" si="2"/>
        <v>11.16253743533896</v>
      </c>
      <c r="AG21" s="44">
        <f t="shared" si="2"/>
        <v>8.8167710318540706</v>
      </c>
      <c r="AH21" s="143">
        <f t="shared" si="2"/>
        <v>8.4075989378492757</v>
      </c>
      <c r="AI21" s="44">
        <f t="shared" si="2"/>
        <v>12.640936166240735</v>
      </c>
      <c r="AJ21" s="44">
        <f t="shared" si="2"/>
        <v>10.618023414102913</v>
      </c>
      <c r="AK21" s="44">
        <f t="shared" si="2"/>
        <v>11.049006261911243</v>
      </c>
      <c r="AL21" s="44">
        <f t="shared" si="2"/>
        <v>16.879934658317453</v>
      </c>
      <c r="AM21" s="142">
        <f t="shared" si="2"/>
        <v>12.00881339878341</v>
      </c>
      <c r="AN21" s="44">
        <f t="shared" si="2"/>
        <v>12.877212088211271</v>
      </c>
      <c r="AO21" s="44">
        <f t="shared" si="2"/>
        <v>14.388238497141302</v>
      </c>
      <c r="AP21" s="143">
        <f t="shared" si="2"/>
        <v>15.958042828268272</v>
      </c>
      <c r="AQ21" s="44">
        <f t="shared" si="2"/>
        <v>10.541266676557587</v>
      </c>
      <c r="AR21" s="44">
        <f t="shared" si="2"/>
        <v>11.800091204627186</v>
      </c>
      <c r="AS21" s="44">
        <f t="shared" si="2"/>
        <v>12.333381325791359</v>
      </c>
      <c r="AT21" s="44">
        <f t="shared" si="2"/>
        <v>17.497599480745077</v>
      </c>
      <c r="BD21" s="69"/>
    </row>
    <row r="22" spans="2:56" s="13" customFormat="1" ht="14.1" customHeight="1" x14ac:dyDescent="0.2">
      <c r="B22" s="13" t="s">
        <v>262</v>
      </c>
      <c r="C22" s="44"/>
      <c r="D22" s="44">
        <f>D10/3.673</f>
        <v>396.99564388783011</v>
      </c>
      <c r="E22" s="44">
        <f t="shared" si="3"/>
        <v>34.032126327252925</v>
      </c>
      <c r="F22" s="44">
        <f t="shared" si="3"/>
        <v>24.230873945004085</v>
      </c>
      <c r="G22" s="44">
        <f t="shared" si="3"/>
        <v>23.958616934386061</v>
      </c>
      <c r="H22" s="44">
        <f t="shared" si="3"/>
        <v>10.224884290770486</v>
      </c>
      <c r="I22" s="44">
        <f t="shared" si="3"/>
        <v>14.974135583991288</v>
      </c>
      <c r="J22" s="44">
        <f t="shared" si="3"/>
        <v>17.772763104870588</v>
      </c>
      <c r="K22" s="44">
        <f t="shared" si="3"/>
        <v>30.197930846719302</v>
      </c>
      <c r="L22" s="44">
        <f t="shared" si="2"/>
        <v>0</v>
      </c>
      <c r="M22" s="44">
        <f t="shared" si="2"/>
        <v>0</v>
      </c>
      <c r="N22" s="44">
        <f t="shared" si="2"/>
        <v>0</v>
      </c>
      <c r="O22" s="44">
        <f t="shared" si="2"/>
        <v>0</v>
      </c>
      <c r="P22" s="13">
        <f t="shared" si="2"/>
        <v>0</v>
      </c>
      <c r="Q22" s="13">
        <f t="shared" si="2"/>
        <v>0</v>
      </c>
      <c r="S22" s="44">
        <f t="shared" si="2"/>
        <v>5.9896542335965153</v>
      </c>
      <c r="T22" s="44">
        <f t="shared" si="2"/>
        <v>11.707051456575007</v>
      </c>
      <c r="U22" s="44">
        <f t="shared" si="2"/>
        <v>7.3509392866866321</v>
      </c>
      <c r="V22" s="44">
        <f t="shared" si="2"/>
        <v>8.9844813503947734</v>
      </c>
      <c r="W22" s="142">
        <f t="shared" si="2"/>
        <v>5.1728832017424446</v>
      </c>
      <c r="X22" s="44">
        <f t="shared" si="2"/>
        <v>3.8115981486523278</v>
      </c>
      <c r="Y22" s="44">
        <f t="shared" si="2"/>
        <v>4.0838551592703514</v>
      </c>
      <c r="Z22" s="143">
        <f t="shared" si="2"/>
        <v>11.16253743533896</v>
      </c>
      <c r="AA22" s="44">
        <f t="shared" si="2"/>
        <v>5.1728832017424446</v>
      </c>
      <c r="AB22" s="44">
        <f t="shared" si="2"/>
        <v>5.9896542335965153</v>
      </c>
      <c r="AC22" s="44">
        <f t="shared" si="2"/>
        <v>7.8954533079226792</v>
      </c>
      <c r="AD22" s="44">
        <f t="shared" si="2"/>
        <v>4.9006261911244211</v>
      </c>
      <c r="AE22" s="142">
        <f t="shared" si="2"/>
        <v>5.0473727198475364</v>
      </c>
      <c r="AF22" s="44">
        <f t="shared" si="2"/>
        <v>5.9896542335965153</v>
      </c>
      <c r="AG22" s="44">
        <f t="shared" si="2"/>
        <v>2.8235774571195211</v>
      </c>
      <c r="AH22" s="143">
        <f t="shared" si="2"/>
        <v>1.0290881668712364</v>
      </c>
      <c r="AI22" s="44">
        <f t="shared" si="2"/>
        <v>8.0204872910427447</v>
      </c>
      <c r="AJ22" s="44">
        <f t="shared" si="2"/>
        <v>6.5341682548325615</v>
      </c>
      <c r="AK22" s="44">
        <f t="shared" si="2"/>
        <v>-2.0367546964334333</v>
      </c>
      <c r="AL22" s="44">
        <f t="shared" si="2"/>
        <v>2.4503130955622106</v>
      </c>
      <c r="AM22" s="142">
        <f t="shared" si="2"/>
        <v>1.2031102355686556</v>
      </c>
      <c r="AN22" s="44">
        <f t="shared" si="2"/>
        <v>2.2393139123332424</v>
      </c>
      <c r="AO22" s="44">
        <f t="shared" si="2"/>
        <v>5.842363190852164</v>
      </c>
      <c r="AP22" s="143">
        <f t="shared" si="2"/>
        <v>8.9100921284862125</v>
      </c>
      <c r="AQ22" s="44">
        <f t="shared" si="2"/>
        <v>5.824152525584898</v>
      </c>
      <c r="AR22" s="44">
        <f t="shared" si="2"/>
        <v>4.8086083688056975</v>
      </c>
      <c r="AS22" s="44">
        <f t="shared" si="2"/>
        <v>6.2362211894599326</v>
      </c>
      <c r="AT22" s="44">
        <f t="shared" si="2"/>
        <v>13.328948762868775</v>
      </c>
      <c r="AV22" s="10"/>
      <c r="AW22" s="10"/>
      <c r="AX22" s="10"/>
      <c r="AY22" s="10"/>
      <c r="AZ22" s="10"/>
      <c r="BA22" s="10"/>
      <c r="BB22" s="10"/>
      <c r="BC22" s="10"/>
      <c r="BD22" s="69"/>
    </row>
    <row r="23" spans="2:56" s="6" customFormat="1" ht="14.1" customHeight="1" x14ac:dyDescent="0.2">
      <c r="B23" s="13" t="s">
        <v>263</v>
      </c>
      <c r="C23" s="47"/>
      <c r="D23" s="47">
        <f>D11/3.673</f>
        <v>523.63925946093116</v>
      </c>
      <c r="E23" s="44">
        <f t="shared" si="3"/>
        <v>45.194663762591887</v>
      </c>
      <c r="F23" s="44">
        <f t="shared" si="3"/>
        <v>43.833378709501773</v>
      </c>
      <c r="G23" s="44">
        <f t="shared" si="3"/>
        <v>48.461747890008169</v>
      </c>
      <c r="H23" s="44">
        <f t="shared" si="3"/>
        <v>40.843452218894676</v>
      </c>
      <c r="I23" s="44">
        <f t="shared" si="3"/>
        <v>53.906888102368633</v>
      </c>
      <c r="J23" s="44">
        <f t="shared" si="3"/>
        <v>57.246380967830127</v>
      </c>
      <c r="K23" s="44">
        <f t="shared" si="3"/>
        <v>59.420637081404848</v>
      </c>
      <c r="L23" s="47">
        <f t="shared" si="2"/>
        <v>0</v>
      </c>
      <c r="M23" s="47">
        <f t="shared" si="2"/>
        <v>0</v>
      </c>
      <c r="N23" s="47">
        <f t="shared" si="2"/>
        <v>0</v>
      </c>
      <c r="O23" s="47">
        <f t="shared" si="2"/>
        <v>0</v>
      </c>
      <c r="P23" s="6">
        <f t="shared" si="2"/>
        <v>0</v>
      </c>
      <c r="Q23" s="6">
        <f t="shared" si="2"/>
        <v>0</v>
      </c>
      <c r="S23" s="44">
        <f t="shared" si="2"/>
        <v>5.4451402123604682</v>
      </c>
      <c r="T23" s="44">
        <f t="shared" si="2"/>
        <v>17.696705690171523</v>
      </c>
      <c r="U23" s="44">
        <f t="shared" si="2"/>
        <v>10.073509392866866</v>
      </c>
      <c r="V23" s="44">
        <f t="shared" si="2"/>
        <v>11.979308467193031</v>
      </c>
      <c r="W23" s="142">
        <f t="shared" si="2"/>
        <v>9.5289953716308187</v>
      </c>
      <c r="X23" s="44">
        <f t="shared" si="2"/>
        <v>7.8954533079226792</v>
      </c>
      <c r="Y23" s="44">
        <f t="shared" si="2"/>
        <v>12.523822488429078</v>
      </c>
      <c r="Z23" s="143">
        <f t="shared" si="2"/>
        <v>13.885107541519194</v>
      </c>
      <c r="AA23" s="44">
        <f t="shared" si="2"/>
        <v>11.707051456575007</v>
      </c>
      <c r="AB23" s="44">
        <f t="shared" si="2"/>
        <v>12.251565477811054</v>
      </c>
      <c r="AC23" s="44">
        <f t="shared" si="2"/>
        <v>9.8012523822488422</v>
      </c>
      <c r="AD23" s="44">
        <f t="shared" si="2"/>
        <v>14.974135583991288</v>
      </c>
      <c r="AE23" s="142">
        <f t="shared" si="2"/>
        <v>14.653689082493875</v>
      </c>
      <c r="AF23" s="44">
        <f t="shared" si="2"/>
        <v>10.618023414102913</v>
      </c>
      <c r="AG23" s="44">
        <f t="shared" si="2"/>
        <v>13.582630002722571</v>
      </c>
      <c r="AH23" s="143">
        <f t="shared" si="2"/>
        <v>1.962973046555951</v>
      </c>
      <c r="AI23" s="44">
        <f t="shared" si="2"/>
        <v>11.026085251523224</v>
      </c>
      <c r="AJ23" s="44">
        <f t="shared" si="2"/>
        <v>18.51347672202559</v>
      </c>
      <c r="AK23" s="44">
        <f t="shared" si="2"/>
        <v>8.8603321535529531</v>
      </c>
      <c r="AL23" s="44">
        <f t="shared" si="2"/>
        <v>15.518649605227335</v>
      </c>
      <c r="AM23" s="142">
        <f t="shared" si="2"/>
        <v>9.2165424850756814</v>
      </c>
      <c r="AN23" s="44">
        <f t="shared" si="2"/>
        <v>15.213177239313911</v>
      </c>
      <c r="AO23" s="44">
        <f t="shared" si="2"/>
        <v>19.22728201771816</v>
      </c>
      <c r="AP23" s="143">
        <f t="shared" si="2"/>
        <v>13.173041987217502</v>
      </c>
      <c r="AQ23" s="44">
        <f t="shared" si="2"/>
        <v>14.966583203804523</v>
      </c>
      <c r="AR23" s="44">
        <f t="shared" si="2"/>
        <v>11.580488662032762</v>
      </c>
      <c r="AS23" s="44">
        <f t="shared" si="2"/>
        <v>15.852073861202648</v>
      </c>
      <c r="AT23" s="44">
        <f t="shared" si="2"/>
        <v>17.021491354364915</v>
      </c>
      <c r="AU23" s="63"/>
      <c r="BD23" s="69"/>
    </row>
    <row r="24" spans="2:56" s="6" customFormat="1" ht="14.1" customHeight="1" x14ac:dyDescent="0.2">
      <c r="B24" s="13" t="s">
        <v>264</v>
      </c>
      <c r="C24" s="47"/>
      <c r="D24" s="47"/>
      <c r="E24" s="44">
        <f t="shared" si="3"/>
        <v>2.6136673019330248</v>
      </c>
      <c r="F24" s="44">
        <f t="shared" si="3"/>
        <v>3.2398584263544787</v>
      </c>
      <c r="G24" s="44">
        <f t="shared" si="3"/>
        <v>3.8115981486523278</v>
      </c>
      <c r="H24" s="44">
        <f t="shared" si="3"/>
        <v>3.3702695344405114</v>
      </c>
      <c r="I24" s="44">
        <f t="shared" si="3"/>
        <v>5.1728832017424446</v>
      </c>
      <c r="J24" s="44">
        <f t="shared" si="3"/>
        <v>2.6293949930347575</v>
      </c>
      <c r="K24" s="44">
        <f t="shared" si="3"/>
        <v>3.0688810236863597</v>
      </c>
      <c r="L24" s="44">
        <f t="shared" si="2"/>
        <v>0</v>
      </c>
      <c r="M24" s="44">
        <f t="shared" si="2"/>
        <v>0</v>
      </c>
      <c r="N24" s="44">
        <f t="shared" si="2"/>
        <v>0</v>
      </c>
      <c r="O24" s="44">
        <f t="shared" si="2"/>
        <v>0</v>
      </c>
      <c r="P24" s="13">
        <f t="shared" si="2"/>
        <v>0</v>
      </c>
      <c r="Q24" s="13">
        <f t="shared" si="2"/>
        <v>0</v>
      </c>
      <c r="R24" s="13"/>
      <c r="S24" s="44">
        <f t="shared" si="2"/>
        <v>0.68064252654505852</v>
      </c>
      <c r="T24" s="44">
        <f t="shared" si="2"/>
        <v>1.0890280424720937</v>
      </c>
      <c r="U24" s="44">
        <f t="shared" si="2"/>
        <v>0.49006261911244214</v>
      </c>
      <c r="V24" s="44">
        <f t="shared" si="2"/>
        <v>0.35393411380343043</v>
      </c>
      <c r="W24" s="142">
        <f t="shared" si="2"/>
        <v>0.62619112442145375</v>
      </c>
      <c r="X24" s="44">
        <f t="shared" si="2"/>
        <v>0.46283691805063981</v>
      </c>
      <c r="Y24" s="44">
        <f t="shared" si="2"/>
        <v>0.81677103185407018</v>
      </c>
      <c r="Z24" s="143">
        <f t="shared" si="2"/>
        <v>1.3340593520283148</v>
      </c>
      <c r="AA24" s="44">
        <f t="shared" si="2"/>
        <v>0.87122243397767496</v>
      </c>
      <c r="AB24" s="44">
        <f t="shared" si="2"/>
        <v>1.3340593520283148</v>
      </c>
      <c r="AC24" s="44">
        <f t="shared" si="2"/>
        <v>0.87122243397767496</v>
      </c>
      <c r="AD24" s="44">
        <f t="shared" si="2"/>
        <v>0.81677103185407018</v>
      </c>
      <c r="AE24" s="142">
        <f t="shared" si="2"/>
        <v>0.62673563844268998</v>
      </c>
      <c r="AF24" s="44">
        <f t="shared" si="2"/>
        <v>0.81677103185407018</v>
      </c>
      <c r="AG24" s="44">
        <f t="shared" si="2"/>
        <v>0.79335692894092025</v>
      </c>
      <c r="AH24" s="143">
        <f t="shared" si="2"/>
        <v>1.2363190852164441</v>
      </c>
      <c r="AI24" s="44">
        <f t="shared" si="2"/>
        <v>1.0829100081677101</v>
      </c>
      <c r="AJ24" s="44">
        <f t="shared" si="2"/>
        <v>1.0890280424720937</v>
      </c>
      <c r="AK24" s="44">
        <f t="shared" si="2"/>
        <v>1.5524094745439694</v>
      </c>
      <c r="AL24" s="44">
        <f t="shared" si="2"/>
        <v>1.361285053090117</v>
      </c>
      <c r="AM24" s="142">
        <f t="shared" si="2"/>
        <v>1.3301282993112247</v>
      </c>
      <c r="AN24" s="44">
        <f t="shared" si="2"/>
        <v>1.2698066975224611</v>
      </c>
      <c r="AO24" s="44">
        <f t="shared" si="2"/>
        <v>0.7949095555504343</v>
      </c>
      <c r="AP24" s="143">
        <f t="shared" si="2"/>
        <v>-0.76553394077354686</v>
      </c>
      <c r="AQ24" s="44">
        <f t="shared" si="2"/>
        <v>0.78103734067928099</v>
      </c>
      <c r="AR24" s="44">
        <f t="shared" si="2"/>
        <v>0.86858310231391245</v>
      </c>
      <c r="AS24" s="44">
        <f t="shared" si="2"/>
        <v>0.71101689522043743</v>
      </c>
      <c r="AT24" s="44">
        <f t="shared" si="2"/>
        <v>0.70824368547272931</v>
      </c>
      <c r="BD24" s="69"/>
    </row>
    <row r="25" spans="2:56" s="13" customFormat="1" ht="14.1" customHeight="1" x14ac:dyDescent="0.2">
      <c r="B25" s="13" t="s">
        <v>265</v>
      </c>
      <c r="C25" s="18"/>
      <c r="D25" s="18"/>
      <c r="E25" s="44">
        <f t="shared" si="3"/>
        <v>63.163626463381433</v>
      </c>
      <c r="F25" s="44">
        <f t="shared" si="3"/>
        <v>61.802341410291312</v>
      </c>
      <c r="G25" s="44">
        <f t="shared" si="3"/>
        <v>54.723659134222707</v>
      </c>
      <c r="H25" s="44">
        <f t="shared" si="3"/>
        <v>44.854070242308744</v>
      </c>
      <c r="I25" s="44">
        <f t="shared" si="3"/>
        <v>75.687448951810509</v>
      </c>
      <c r="J25" s="44">
        <f t="shared" si="3"/>
        <v>73.761421468117263</v>
      </c>
      <c r="K25" s="44">
        <f t="shared" si="3"/>
        <v>78.533079226790093</v>
      </c>
      <c r="L25" s="85"/>
      <c r="M25" s="85"/>
      <c r="N25" s="85"/>
      <c r="O25" s="85"/>
      <c r="P25" s="6"/>
      <c r="Q25" s="6"/>
      <c r="R25" s="6"/>
      <c r="S25" s="44">
        <f t="shared" si="2"/>
        <v>12.796079499047101</v>
      </c>
      <c r="T25" s="44">
        <f t="shared" si="2"/>
        <v>27.22570106180234</v>
      </c>
      <c r="U25" s="44">
        <f t="shared" si="2"/>
        <v>5.7173972229784917</v>
      </c>
      <c r="V25" s="44">
        <f t="shared" si="2"/>
        <v>17.696705690171523</v>
      </c>
      <c r="W25" s="142">
        <f t="shared" si="2"/>
        <v>-3.2670841274162807</v>
      </c>
      <c r="X25" s="44">
        <f t="shared" si="2"/>
        <v>20.963789817587802</v>
      </c>
      <c r="Y25" s="44">
        <f t="shared" si="2"/>
        <v>18.24121971140757</v>
      </c>
      <c r="Z25" s="143">
        <f t="shared" si="2"/>
        <v>25.864416008712222</v>
      </c>
      <c r="AA25" s="44">
        <f t="shared" si="2"/>
        <v>14.429621562755241</v>
      </c>
      <c r="AB25" s="44">
        <f t="shared" si="2"/>
        <v>8.9844813503947734</v>
      </c>
      <c r="AC25" s="44">
        <f t="shared" si="2"/>
        <v>17.968962700789547</v>
      </c>
      <c r="AD25" s="44">
        <f t="shared" si="2"/>
        <v>13.068336509665123</v>
      </c>
      <c r="AE25" s="142">
        <f t="shared" si="2"/>
        <v>12.605499591614484</v>
      </c>
      <c r="AF25" s="44">
        <f t="shared" si="2"/>
        <v>11.16253743533896</v>
      </c>
      <c r="AG25" s="44">
        <f t="shared" si="2"/>
        <v>11.935475088483528</v>
      </c>
      <c r="AH25" s="143">
        <f t="shared" si="2"/>
        <v>9.318812959433707</v>
      </c>
      <c r="AI25" s="44">
        <f t="shared" si="2"/>
        <v>15.420554857065058</v>
      </c>
      <c r="AJ25" s="44">
        <f t="shared" si="2"/>
        <v>18.785733732643614</v>
      </c>
      <c r="AK25" s="44">
        <f t="shared" si="2"/>
        <v>15.966784644704601</v>
      </c>
      <c r="AL25" s="44">
        <f t="shared" si="2"/>
        <v>25.592158998094202</v>
      </c>
      <c r="AM25" s="142">
        <f t="shared" si="2"/>
        <v>19.251927547571555</v>
      </c>
      <c r="AN25" s="44">
        <f t="shared" si="2"/>
        <v>17.479716852708957</v>
      </c>
      <c r="AO25" s="44">
        <f t="shared" si="2"/>
        <v>19.338431197158382</v>
      </c>
      <c r="AP25" s="143">
        <f t="shared" si="2"/>
        <v>17.986018335046914</v>
      </c>
      <c r="AQ25" s="44">
        <f t="shared" si="2"/>
        <v>22.883081165701419</v>
      </c>
      <c r="AR25" s="44">
        <f t="shared" si="2"/>
        <v>16.024274949519285</v>
      </c>
      <c r="AS25" s="44">
        <f t="shared" si="2"/>
        <v>18.6550009251734</v>
      </c>
      <c r="AT25" s="44">
        <f t="shared" si="2"/>
        <v>20.970722186395978</v>
      </c>
      <c r="AV25" s="10"/>
      <c r="AW25" s="10"/>
      <c r="AX25" s="10"/>
      <c r="AY25" s="10"/>
      <c r="AZ25" s="10"/>
      <c r="BA25" s="10"/>
      <c r="BB25" s="10"/>
      <c r="BC25" s="10"/>
      <c r="BD25" s="18"/>
    </row>
    <row r="26" spans="2:56" s="6" customFormat="1" ht="14.1" customHeight="1" x14ac:dyDescent="0.2">
      <c r="B26" s="6" t="s">
        <v>268</v>
      </c>
      <c r="C26" s="202"/>
      <c r="D26" s="202"/>
      <c r="E26" s="47">
        <f t="shared" si="3"/>
        <v>679.71685270895728</v>
      </c>
      <c r="F26" s="47">
        <f t="shared" si="3"/>
        <v>606.56139395589435</v>
      </c>
      <c r="G26" s="47">
        <f t="shared" si="3"/>
        <v>664.57936291859517</v>
      </c>
      <c r="H26" s="47">
        <f t="shared" si="3"/>
        <v>485.80451946637623</v>
      </c>
      <c r="I26" s="47">
        <f t="shared" si="3"/>
        <v>603.59379254015789</v>
      </c>
      <c r="J26" s="47">
        <f t="shared" si="3"/>
        <v>604.47717353574694</v>
      </c>
      <c r="K26" s="47">
        <f t="shared" si="3"/>
        <v>655.9038932752519</v>
      </c>
      <c r="L26" s="87">
        <f t="shared" ref="F26:AT26" si="4">L14/3.673</f>
        <v>0</v>
      </c>
      <c r="M26" s="87">
        <f t="shared" si="4"/>
        <v>0</v>
      </c>
      <c r="N26" s="87">
        <f t="shared" si="4"/>
        <v>0</v>
      </c>
      <c r="O26" s="87">
        <f t="shared" si="4"/>
        <v>0</v>
      </c>
      <c r="P26" s="6">
        <f t="shared" si="4"/>
        <v>0</v>
      </c>
      <c r="Q26" s="6">
        <f t="shared" si="4"/>
        <v>0</v>
      </c>
      <c r="S26" s="86">
        <f t="shared" si="4"/>
        <v>144.70460114347944</v>
      </c>
      <c r="T26" s="86">
        <f t="shared" si="4"/>
        <v>193.30247753879661</v>
      </c>
      <c r="U26" s="86">
        <f t="shared" si="4"/>
        <v>160.84944187312823</v>
      </c>
      <c r="V26" s="86">
        <f t="shared" si="4"/>
        <v>180.58807514293491</v>
      </c>
      <c r="W26" s="155">
        <f t="shared" si="4"/>
        <v>126.40893002994827</v>
      </c>
      <c r="X26" s="86">
        <f t="shared" si="4"/>
        <v>155.649332970324</v>
      </c>
      <c r="Y26" s="86">
        <f t="shared" si="4"/>
        <v>154.91423904165532</v>
      </c>
      <c r="Z26" s="156">
        <f t="shared" si="4"/>
        <v>169.58889191396679</v>
      </c>
      <c r="AA26" s="86">
        <f t="shared" si="4"/>
        <v>153.87966240130683</v>
      </c>
      <c r="AB26" s="86">
        <f t="shared" si="4"/>
        <v>166.04955077593246</v>
      </c>
      <c r="AC26" s="86">
        <f t="shared" si="4"/>
        <v>187.91178872855977</v>
      </c>
      <c r="AD26" s="86">
        <f t="shared" si="4"/>
        <v>157.09229512659951</v>
      </c>
      <c r="AE26" s="155">
        <f t="shared" si="4"/>
        <v>143.72937653144567</v>
      </c>
      <c r="AF26" s="86">
        <f t="shared" si="4"/>
        <v>144.29621562755241</v>
      </c>
      <c r="AG26" s="86">
        <f t="shared" si="4"/>
        <v>115.47046011434794</v>
      </c>
      <c r="AH26" s="156">
        <f t="shared" si="4"/>
        <v>109.71542129112581</v>
      </c>
      <c r="AI26" s="86">
        <f t="shared" si="4"/>
        <v>155.19386156108899</v>
      </c>
      <c r="AJ26" s="86">
        <f t="shared" si="4"/>
        <v>165.80451946637626</v>
      </c>
      <c r="AK26" s="86">
        <f t="shared" si="4"/>
        <v>117.59297576912607</v>
      </c>
      <c r="AL26" s="86">
        <f t="shared" si="4"/>
        <v>165.26000544514022</v>
      </c>
      <c r="AM26" s="155">
        <f t="shared" si="4"/>
        <v>141.17204113629361</v>
      </c>
      <c r="AN26" s="86">
        <f t="shared" si="4"/>
        <v>150.1870405662946</v>
      </c>
      <c r="AO26" s="86">
        <f t="shared" si="4"/>
        <v>152.54602853757157</v>
      </c>
      <c r="AP26" s="156">
        <f t="shared" si="4"/>
        <v>160.46679390695729</v>
      </c>
      <c r="AQ26" s="86">
        <f t="shared" si="4"/>
        <v>162.09103133011729</v>
      </c>
      <c r="AR26" s="86">
        <f t="shared" si="4"/>
        <v>153.79541145963805</v>
      </c>
      <c r="AS26" s="86">
        <f t="shared" si="4"/>
        <v>162.7511030624745</v>
      </c>
      <c r="AT26" s="86">
        <f t="shared" si="4"/>
        <v>177.26634742302195</v>
      </c>
      <c r="AV26" s="203"/>
      <c r="AW26" s="203"/>
      <c r="AX26" s="203"/>
      <c r="AY26" s="203"/>
      <c r="AZ26" s="203"/>
      <c r="BA26" s="203"/>
      <c r="BB26" s="203"/>
      <c r="BC26" s="203"/>
      <c r="BD26" s="226"/>
    </row>
    <row r="27" spans="2:56" s="13" customFormat="1" ht="14.1" customHeight="1" x14ac:dyDescent="0.2">
      <c r="B27" s="13" t="s">
        <v>267</v>
      </c>
      <c r="C27" s="79"/>
      <c r="D27" s="79"/>
      <c r="E27" s="44">
        <f t="shared" si="3"/>
        <v>144.84072964878845</v>
      </c>
      <c r="F27" s="44">
        <f t="shared" si="3"/>
        <v>146.20201470187857</v>
      </c>
      <c r="G27" s="44">
        <f t="shared" si="3"/>
        <v>161.17615028586985</v>
      </c>
      <c r="H27" s="44">
        <f t="shared" si="3"/>
        <v>173.58208548870135</v>
      </c>
      <c r="I27" s="44">
        <f t="shared" si="3"/>
        <v>148.10781377620472</v>
      </c>
      <c r="J27" s="44">
        <f t="shared" si="3"/>
        <v>189.6443577841581</v>
      </c>
      <c r="K27" s="44">
        <f t="shared" si="3"/>
        <v>213.94146474271713</v>
      </c>
      <c r="L27" s="84">
        <f t="shared" ref="E27:AT28" si="5">L15/3.673</f>
        <v>0</v>
      </c>
      <c r="M27" s="84">
        <f t="shared" si="5"/>
        <v>0</v>
      </c>
      <c r="N27" s="84">
        <f t="shared" si="5"/>
        <v>0</v>
      </c>
      <c r="O27" s="84">
        <f t="shared" si="5"/>
        <v>0</v>
      </c>
      <c r="P27" s="77">
        <f t="shared" si="5"/>
        <v>0</v>
      </c>
      <c r="Q27" s="77">
        <f t="shared" si="5"/>
        <v>0</v>
      </c>
      <c r="R27" s="77"/>
      <c r="S27" s="79">
        <f t="shared" si="5"/>
        <v>34.032126327252925</v>
      </c>
      <c r="T27" s="79">
        <f t="shared" si="5"/>
        <v>34.576640348488972</v>
      </c>
      <c r="U27" s="79">
        <f t="shared" si="5"/>
        <v>34.576640348488972</v>
      </c>
      <c r="V27" s="79">
        <f t="shared" si="5"/>
        <v>41.655322624557584</v>
      </c>
      <c r="W27" s="157">
        <f t="shared" si="5"/>
        <v>34.848897359106999</v>
      </c>
      <c r="X27" s="79">
        <f t="shared" si="5"/>
        <v>34.848897359106999</v>
      </c>
      <c r="Y27" s="79">
        <f t="shared" si="5"/>
        <v>36.210182412197113</v>
      </c>
      <c r="Z27" s="158">
        <f t="shared" si="5"/>
        <v>40.294037571467463</v>
      </c>
      <c r="AA27" s="79">
        <f t="shared" si="5"/>
        <v>36.754696433433161</v>
      </c>
      <c r="AB27" s="79">
        <f t="shared" si="5"/>
        <v>37.02695344405118</v>
      </c>
      <c r="AC27" s="79">
        <f t="shared" si="5"/>
        <v>46.011434794445954</v>
      </c>
      <c r="AD27" s="79">
        <f t="shared" si="5"/>
        <v>41.655322624557584</v>
      </c>
      <c r="AE27" s="157">
        <f t="shared" si="5"/>
        <v>39.491423904165529</v>
      </c>
      <c r="AF27" s="79">
        <f t="shared" si="5"/>
        <v>40.021780560849443</v>
      </c>
      <c r="AG27" s="79">
        <f t="shared" si="5"/>
        <v>42.663490334876123</v>
      </c>
      <c r="AH27" s="158">
        <f t="shared" si="5"/>
        <v>51.537163081949373</v>
      </c>
      <c r="AI27" s="79">
        <f t="shared" si="5"/>
        <v>44.278630591968408</v>
      </c>
      <c r="AJ27" s="79">
        <f t="shared" si="5"/>
        <v>47.372719847536075</v>
      </c>
      <c r="AK27" s="79">
        <f t="shared" si="5"/>
        <v>14.00136128505309</v>
      </c>
      <c r="AL27" s="79">
        <f t="shared" si="5"/>
        <v>42.472093656411651</v>
      </c>
      <c r="AM27" s="157">
        <f t="shared" si="5"/>
        <v>40.896202310750681</v>
      </c>
      <c r="AN27" s="79">
        <f t="shared" si="5"/>
        <v>50.572011979308471</v>
      </c>
      <c r="AO27" s="79">
        <f t="shared" si="5"/>
        <v>45.95484922994266</v>
      </c>
      <c r="AP27" s="158">
        <f t="shared" si="5"/>
        <v>52.227118933219863</v>
      </c>
      <c r="AQ27" s="79">
        <f t="shared" si="5"/>
        <v>48.288729159642671</v>
      </c>
      <c r="AR27" s="79">
        <f t="shared" si="5"/>
        <v>52.006955935432586</v>
      </c>
      <c r="AS27" s="79">
        <f t="shared" si="5"/>
        <v>56.571272296722711</v>
      </c>
      <c r="AT27" s="79">
        <f t="shared" si="5"/>
        <v>57.074507350919163</v>
      </c>
      <c r="AV27" s="10"/>
      <c r="AW27" s="10"/>
      <c r="AX27" s="10"/>
      <c r="AY27" s="10"/>
      <c r="AZ27" s="10"/>
      <c r="BA27" s="10"/>
      <c r="BB27" s="10"/>
      <c r="BC27" s="10"/>
      <c r="BD27" s="88"/>
    </row>
    <row r="28" spans="2:56" s="6" customFormat="1" ht="14.1" customHeight="1" thickBot="1" x14ac:dyDescent="0.25">
      <c r="B28" s="138" t="s">
        <v>266</v>
      </c>
      <c r="C28" s="139"/>
      <c r="D28" s="139"/>
      <c r="E28" s="139">
        <f t="shared" si="3"/>
        <v>824.55758235774567</v>
      </c>
      <c r="F28" s="139">
        <f t="shared" si="3"/>
        <v>752.76340865777297</v>
      </c>
      <c r="G28" s="139">
        <f t="shared" si="3"/>
        <v>825.75551320446505</v>
      </c>
      <c r="H28" s="139">
        <f t="shared" si="3"/>
        <v>659.38660495507759</v>
      </c>
      <c r="I28" s="139">
        <f t="shared" si="3"/>
        <v>751.70160631636259</v>
      </c>
      <c r="J28" s="139">
        <f t="shared" si="3"/>
        <v>794.12153131990499</v>
      </c>
      <c r="K28" s="139">
        <f t="shared" si="3"/>
        <v>869.84535801796892</v>
      </c>
      <c r="L28" s="47">
        <f t="shared" si="5"/>
        <v>0</v>
      </c>
      <c r="M28" s="47">
        <f t="shared" si="5"/>
        <v>0</v>
      </c>
      <c r="N28" s="47">
        <f t="shared" si="5"/>
        <v>0</v>
      </c>
      <c r="O28" s="47">
        <f t="shared" si="5"/>
        <v>0</v>
      </c>
      <c r="P28" s="211">
        <f t="shared" si="5"/>
        <v>0</v>
      </c>
      <c r="Q28" s="211">
        <f t="shared" si="5"/>
        <v>0</v>
      </c>
      <c r="R28" s="211"/>
      <c r="S28" s="223">
        <f t="shared" si="5"/>
        <v>178.73672747073238</v>
      </c>
      <c r="T28" s="223">
        <f t="shared" si="5"/>
        <v>227.87911788728559</v>
      </c>
      <c r="U28" s="223">
        <f t="shared" si="5"/>
        <v>195.42608222161718</v>
      </c>
      <c r="V28" s="223">
        <f t="shared" si="5"/>
        <v>222.2433977674925</v>
      </c>
      <c r="W28" s="224">
        <f t="shared" si="5"/>
        <v>161.25782738905525</v>
      </c>
      <c r="X28" s="223">
        <f t="shared" si="5"/>
        <v>190.85216444323441</v>
      </c>
      <c r="Y28" s="223">
        <f t="shared" si="5"/>
        <v>191.12442145385242</v>
      </c>
      <c r="Z28" s="225">
        <f t="shared" si="5"/>
        <v>209.88292948543423</v>
      </c>
      <c r="AA28" s="223">
        <f t="shared" si="5"/>
        <v>190.63435883474</v>
      </c>
      <c r="AB28" s="223">
        <f t="shared" si="5"/>
        <v>203.07650421998366</v>
      </c>
      <c r="AC28" s="223">
        <f t="shared" si="5"/>
        <v>233.92322352300573</v>
      </c>
      <c r="AD28" s="223">
        <f t="shared" si="5"/>
        <v>198.74761775115709</v>
      </c>
      <c r="AE28" s="224">
        <f t="shared" si="5"/>
        <v>183.22080043561118</v>
      </c>
      <c r="AF28" s="223">
        <f t="shared" si="5"/>
        <v>184.31799618840185</v>
      </c>
      <c r="AG28" s="223">
        <f t="shared" si="5"/>
        <v>158.13395044922407</v>
      </c>
      <c r="AH28" s="225">
        <f t="shared" si="5"/>
        <v>161.25258437307517</v>
      </c>
      <c r="AI28" s="223">
        <f t="shared" si="5"/>
        <v>199.4724921530574</v>
      </c>
      <c r="AJ28" s="223">
        <f t="shared" si="5"/>
        <v>213.17723931391234</v>
      </c>
      <c r="AK28" s="223">
        <f t="shared" si="5"/>
        <v>131.59433705417916</v>
      </c>
      <c r="AL28" s="223">
        <f t="shared" si="5"/>
        <v>207.73209910155185</v>
      </c>
      <c r="AM28" s="224">
        <f t="shared" si="5"/>
        <v>182.0682434470443</v>
      </c>
      <c r="AN28" s="223">
        <f t="shared" si="5"/>
        <v>200.75905254560305</v>
      </c>
      <c r="AO28" s="223">
        <f t="shared" si="5"/>
        <v>198.50087776751423</v>
      </c>
      <c r="AP28" s="225">
        <f t="shared" si="5"/>
        <v>212.69391284017715</v>
      </c>
      <c r="AQ28" s="223">
        <f t="shared" si="5"/>
        <v>210.37976048975997</v>
      </c>
      <c r="AR28" s="223">
        <f t="shared" si="5"/>
        <v>205.8023673950706</v>
      </c>
      <c r="AS28" s="223">
        <f t="shared" si="5"/>
        <v>219.32237535919722</v>
      </c>
      <c r="AT28" s="223">
        <f t="shared" si="5"/>
        <v>234.34085477394112</v>
      </c>
      <c r="AV28" s="203"/>
      <c r="AW28" s="203"/>
      <c r="AX28" s="203"/>
      <c r="AY28" s="203"/>
      <c r="AZ28" s="203"/>
      <c r="BA28" s="203"/>
      <c r="BB28" s="203"/>
      <c r="BC28" s="203"/>
      <c r="BD28" s="76"/>
    </row>
    <row r="29" spans="2:56" s="13" customFormat="1" ht="14.1" customHeight="1" thickTop="1" x14ac:dyDescent="0.2">
      <c r="B29" s="91"/>
      <c r="E29" s="44"/>
      <c r="F29" s="44"/>
      <c r="G29" s="44"/>
      <c r="H29" s="44"/>
      <c r="I29" s="44"/>
      <c r="J29" s="79"/>
      <c r="K29" s="79"/>
      <c r="L29" s="79"/>
      <c r="M29" s="79"/>
      <c r="N29" s="79"/>
      <c r="O29" s="79"/>
      <c r="P29" s="91"/>
      <c r="Q29" s="91"/>
      <c r="R29" s="91"/>
      <c r="AI29" s="44"/>
      <c r="AJ29" s="44"/>
      <c r="AK29" s="44"/>
      <c r="AL29" s="44"/>
      <c r="AM29" s="44"/>
      <c r="AN29" s="44"/>
      <c r="AO29" s="44"/>
      <c r="AP29" s="44"/>
      <c r="AQ29" s="44"/>
      <c r="AR29" s="44"/>
      <c r="AS29" s="44"/>
      <c r="AT29" s="44"/>
      <c r="AV29" s="10"/>
      <c r="AW29" s="10"/>
      <c r="AX29" s="10"/>
      <c r="AY29" s="10"/>
      <c r="AZ29" s="10"/>
      <c r="BA29" s="10"/>
      <c r="BB29" s="10"/>
      <c r="BC29" s="10"/>
      <c r="BD29" s="18"/>
    </row>
    <row r="30" spans="2:56" s="13" customFormat="1" x14ac:dyDescent="0.2">
      <c r="B30" s="18"/>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V30" s="10"/>
      <c r="AW30" s="10"/>
      <c r="AX30" s="10"/>
      <c r="AY30" s="10"/>
      <c r="AZ30" s="10"/>
      <c r="BA30" s="10"/>
      <c r="BB30" s="10"/>
      <c r="BC30" s="10"/>
      <c r="BD30" s="18"/>
    </row>
  </sheetData>
  <sheetProtection algorithmName="SHA-512" hashValue="vvkyFj2e6mG4ZW/7dCwWJ8r3hysCDoXKinX2FTnfj9Z8IVlcP0PlsjFTakZ49W3SYx8iBlBuoigNEGFoe44HJw==" saltValue="mRF+E8DW1B7QojtY1ie3kQ==" spinCount="100000" sheet="1" objects="1" scenarios="1"/>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3A5F-A109-4FC4-8A97-7ADEDF30C447}">
  <sheetPr>
    <pageSetUpPr autoPageBreaks="0" fitToPage="1"/>
  </sheetPr>
  <dimension ref="B1:BD20"/>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11" customWidth="1"/>
    <col min="2" max="2" width="81" style="11" customWidth="1"/>
    <col min="3" max="4" width="13" style="11" hidden="1" customWidth="1"/>
    <col min="5" max="11" width="13" style="11" customWidth="1"/>
    <col min="12" max="17" width="11" style="13" hidden="1" customWidth="1"/>
    <col min="18" max="18" width="13" style="13" customWidth="1"/>
    <col min="19" max="46" width="13" style="11" customWidth="1"/>
    <col min="47" max="47" width="11" style="11" customWidth="1"/>
    <col min="48" max="48" width="9.59765625" style="10"/>
    <col min="49" max="55" width="9.59765625" style="3"/>
    <col min="56" max="56" width="11" style="15" customWidth="1"/>
    <col min="57" max="77" width="11" style="11" customWidth="1"/>
    <col min="78" max="16384" width="9.59765625" style="11"/>
  </cols>
  <sheetData>
    <row r="1" spans="2:56" s="7" customFormat="1" x14ac:dyDescent="0.2">
      <c r="B1" s="4" t="s">
        <v>241</v>
      </c>
      <c r="M1" s="8"/>
      <c r="N1" s="8"/>
      <c r="O1" s="8"/>
      <c r="P1" s="8"/>
      <c r="Q1" s="8"/>
      <c r="R1" s="8"/>
      <c r="AW1" s="10"/>
      <c r="AX1" s="3"/>
      <c r="AY1" s="3"/>
      <c r="AZ1" s="3"/>
      <c r="BA1" s="3"/>
      <c r="BB1" s="3"/>
      <c r="BC1" s="3"/>
      <c r="BD1" s="3"/>
    </row>
    <row r="2" spans="2:56" s="7" customFormat="1" x14ac:dyDescent="0.2">
      <c r="M2" s="8"/>
      <c r="N2" s="8"/>
      <c r="O2" s="8"/>
      <c r="P2" s="8"/>
      <c r="Q2" s="8"/>
      <c r="R2" s="8"/>
      <c r="AW2" s="10"/>
      <c r="AX2" s="3"/>
      <c r="AY2" s="3"/>
      <c r="AZ2" s="3"/>
      <c r="BA2" s="3"/>
      <c r="BB2" s="3"/>
      <c r="BC2" s="3"/>
      <c r="BD2" s="3"/>
    </row>
    <row r="3" spans="2:56" s="7" customFormat="1" ht="18.75" x14ac:dyDescent="0.25">
      <c r="B3" s="21" t="s">
        <v>97</v>
      </c>
      <c r="M3" s="8"/>
      <c r="N3" s="8"/>
      <c r="O3" s="8"/>
      <c r="P3" s="8"/>
      <c r="Q3" s="8"/>
      <c r="R3" s="8"/>
      <c r="AW3" s="10"/>
      <c r="AX3" s="3"/>
      <c r="AY3" s="3"/>
      <c r="AZ3" s="3"/>
      <c r="BA3" s="3"/>
      <c r="BB3" s="3"/>
      <c r="BC3" s="3"/>
      <c r="BD3" s="3"/>
    </row>
    <row r="4" spans="2:56" s="7" customFormat="1" ht="24.95" customHeight="1" thickBot="1" x14ac:dyDescent="0.25">
      <c r="B4" s="23"/>
      <c r="C4" s="23"/>
      <c r="D4" s="23"/>
      <c r="E4" s="23"/>
      <c r="F4" s="23"/>
      <c r="G4" s="23"/>
      <c r="H4" s="23"/>
      <c r="I4" s="23"/>
      <c r="J4" s="23"/>
      <c r="K4" s="23"/>
      <c r="L4" s="23"/>
      <c r="M4" s="8"/>
      <c r="N4" s="8"/>
      <c r="O4" s="8"/>
      <c r="P4" s="8"/>
      <c r="Q4" s="8"/>
      <c r="R4" s="8"/>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9"/>
      <c r="AW4" s="10"/>
      <c r="AX4" s="3"/>
      <c r="AY4" s="3"/>
      <c r="AZ4" s="3"/>
      <c r="BA4" s="3"/>
      <c r="BB4" s="3"/>
      <c r="BC4" s="3"/>
      <c r="BD4" s="3"/>
    </row>
    <row r="5" spans="2:56" x14ac:dyDescent="0.2">
      <c r="L5" s="11"/>
      <c r="M5" s="12"/>
      <c r="N5" s="12"/>
      <c r="O5" s="12"/>
      <c r="P5" s="12"/>
      <c r="Q5" s="12"/>
      <c r="R5" s="12"/>
      <c r="S5" s="6"/>
      <c r="AU5" s="13"/>
      <c r="AV5" s="11"/>
      <c r="AW5" s="13"/>
      <c r="AX5" s="11"/>
      <c r="AY5" s="11"/>
      <c r="AZ5" s="11"/>
      <c r="BA5" s="11"/>
      <c r="BB5" s="11"/>
      <c r="BC5" s="11"/>
      <c r="BD5" s="11"/>
    </row>
    <row r="6" spans="2:56" s="6" customFormat="1" ht="14.1" customHeight="1" x14ac:dyDescent="0.2">
      <c r="B6" s="133" t="s">
        <v>98</v>
      </c>
      <c r="C6" s="80"/>
      <c r="D6" s="80"/>
      <c r="E6" s="80"/>
      <c r="F6" s="80"/>
      <c r="G6" s="80"/>
      <c r="H6" s="80"/>
      <c r="I6" s="80"/>
      <c r="J6" s="92"/>
      <c r="K6" s="92"/>
      <c r="L6" s="92"/>
      <c r="M6" s="92"/>
      <c r="N6" s="92"/>
      <c r="O6" s="92"/>
      <c r="S6" s="13"/>
      <c r="T6" s="13"/>
      <c r="U6" s="13"/>
      <c r="V6" s="13"/>
      <c r="W6" s="13"/>
      <c r="X6" s="13"/>
      <c r="Y6" s="13"/>
      <c r="Z6" s="13"/>
      <c r="AA6" s="13"/>
      <c r="AB6" s="13"/>
      <c r="AC6" s="13"/>
      <c r="AD6" s="13"/>
      <c r="AE6" s="13"/>
      <c r="AF6" s="13"/>
      <c r="AG6" s="13"/>
      <c r="AH6" s="13"/>
      <c r="AI6" s="79"/>
      <c r="AJ6" s="79"/>
      <c r="AK6" s="79"/>
      <c r="AL6" s="80"/>
      <c r="AM6" s="80"/>
      <c r="AN6" s="79"/>
      <c r="AO6" s="79"/>
      <c r="AP6" s="79"/>
      <c r="AQ6" s="79"/>
      <c r="AR6" s="79"/>
      <c r="AS6" s="79"/>
      <c r="AT6" s="79"/>
      <c r="AU6" s="13"/>
    </row>
    <row r="7" spans="2:56" s="13" customFormat="1" ht="14.1" customHeight="1" x14ac:dyDescent="0.2">
      <c r="B7" s="24" t="s">
        <v>22</v>
      </c>
      <c r="C7" s="25"/>
      <c r="D7" s="25"/>
      <c r="E7" s="25">
        <v>2018</v>
      </c>
      <c r="F7" s="25">
        <v>2019</v>
      </c>
      <c r="G7" s="25">
        <v>2020</v>
      </c>
      <c r="H7" s="25">
        <v>2021</v>
      </c>
      <c r="I7" s="25">
        <v>2022</v>
      </c>
      <c r="J7" s="25">
        <v>2023</v>
      </c>
      <c r="K7" s="25">
        <v>2024</v>
      </c>
      <c r="L7" s="81"/>
      <c r="M7" s="81"/>
      <c r="N7" s="81"/>
      <c r="O7" s="81"/>
      <c r="P7" s="6"/>
      <c r="Q7" s="6"/>
      <c r="R7" s="6"/>
      <c r="S7" s="26" t="s">
        <v>0</v>
      </c>
      <c r="T7" s="26" t="s">
        <v>1</v>
      </c>
      <c r="U7" s="26" t="s">
        <v>2</v>
      </c>
      <c r="V7" s="26" t="s">
        <v>3</v>
      </c>
      <c r="W7" s="31" t="s">
        <v>4</v>
      </c>
      <c r="X7" s="26" t="s">
        <v>5</v>
      </c>
      <c r="Y7" s="26" t="s">
        <v>6</v>
      </c>
      <c r="Z7" s="32" t="s">
        <v>7</v>
      </c>
      <c r="AA7" s="26" t="s">
        <v>8</v>
      </c>
      <c r="AB7" s="26" t="s">
        <v>9</v>
      </c>
      <c r="AC7" s="26" t="s">
        <v>10</v>
      </c>
      <c r="AD7" s="26" t="s">
        <v>11</v>
      </c>
      <c r="AE7" s="31" t="s">
        <v>12</v>
      </c>
      <c r="AF7" s="26" t="s">
        <v>13</v>
      </c>
      <c r="AG7" s="26" t="s">
        <v>14</v>
      </c>
      <c r="AH7" s="32" t="s">
        <v>15</v>
      </c>
      <c r="AI7" s="26" t="s">
        <v>16</v>
      </c>
      <c r="AJ7" s="26" t="s">
        <v>17</v>
      </c>
      <c r="AK7" s="26" t="s">
        <v>18</v>
      </c>
      <c r="AL7" s="26" t="s">
        <v>19</v>
      </c>
      <c r="AM7" s="31" t="s">
        <v>20</v>
      </c>
      <c r="AN7" s="26" t="s">
        <v>21</v>
      </c>
      <c r="AO7" s="26" t="s">
        <v>69</v>
      </c>
      <c r="AP7" s="32" t="s">
        <v>71</v>
      </c>
      <c r="AQ7" s="26" t="s">
        <v>72</v>
      </c>
      <c r="AR7" s="26" t="s">
        <v>75</v>
      </c>
      <c r="AS7" s="26" t="s">
        <v>80</v>
      </c>
      <c r="AT7" s="26" t="s">
        <v>85</v>
      </c>
      <c r="AV7" s="10"/>
      <c r="AW7" s="10"/>
      <c r="AX7" s="10"/>
      <c r="AY7" s="10"/>
      <c r="AZ7" s="10"/>
      <c r="BA7" s="10"/>
      <c r="BB7" s="10"/>
      <c r="BC7" s="10"/>
    </row>
    <row r="8" spans="2:56" s="13" customFormat="1" ht="14.1" customHeight="1" x14ac:dyDescent="0.2">
      <c r="B8" s="6" t="s">
        <v>47</v>
      </c>
      <c r="C8" s="86"/>
      <c r="D8" s="86"/>
      <c r="E8" s="86">
        <v>80</v>
      </c>
      <c r="F8" s="86">
        <v>32.398584263544784</v>
      </c>
      <c r="G8" s="86">
        <v>27</v>
      </c>
      <c r="H8" s="86">
        <v>100</v>
      </c>
      <c r="I8" s="86">
        <f>I9+I10</f>
        <v>169.44128564699841</v>
      </c>
      <c r="J8" s="86">
        <v>92.420390694387322</v>
      </c>
      <c r="K8" s="86">
        <v>69.241162653525109</v>
      </c>
      <c r="L8" s="86"/>
      <c r="M8" s="86"/>
      <c r="N8" s="86"/>
      <c r="O8" s="86"/>
      <c r="P8" s="6"/>
      <c r="Q8" s="6"/>
      <c r="R8" s="6"/>
      <c r="S8" s="86">
        <v>20</v>
      </c>
      <c r="T8" s="86">
        <v>38</v>
      </c>
      <c r="U8" s="86">
        <v>22</v>
      </c>
      <c r="V8" s="86">
        <v>0</v>
      </c>
      <c r="W8" s="155">
        <v>0</v>
      </c>
      <c r="X8" s="86">
        <v>32.398584263544784</v>
      </c>
      <c r="Y8" s="86">
        <v>0</v>
      </c>
      <c r="Z8" s="156">
        <v>0</v>
      </c>
      <c r="AA8" s="86">
        <v>0</v>
      </c>
      <c r="AB8" s="86">
        <v>0</v>
      </c>
      <c r="AC8" s="86">
        <v>27</v>
      </c>
      <c r="AD8" s="86">
        <v>0</v>
      </c>
      <c r="AE8" s="155">
        <v>29</v>
      </c>
      <c r="AF8" s="86">
        <v>24</v>
      </c>
      <c r="AG8" s="86">
        <v>20</v>
      </c>
      <c r="AH8" s="156">
        <v>27</v>
      </c>
      <c r="AI8" s="86">
        <f>AI9+AI10</f>
        <v>40.579302212229813</v>
      </c>
      <c r="AJ8" s="47">
        <f t="shared" ref="AJ8:AN8" si="0">AJ9+AJ10</f>
        <v>110.80860332153554</v>
      </c>
      <c r="AK8" s="86">
        <v>29.66774115689531</v>
      </c>
      <c r="AL8" s="86">
        <f t="shared" si="0"/>
        <v>-11.614361043662257</v>
      </c>
      <c r="AM8" s="144">
        <f t="shared" si="0"/>
        <v>-3.5035318369326189</v>
      </c>
      <c r="AN8" s="47">
        <f t="shared" si="0"/>
        <v>20.049482278447606</v>
      </c>
      <c r="AO8" s="86">
        <v>62.002945561884047</v>
      </c>
      <c r="AP8" s="156">
        <v>13.871494690988291</v>
      </c>
      <c r="AQ8" s="47">
        <v>33.125999999999998</v>
      </c>
      <c r="AR8" s="47">
        <v>34.791768734283977</v>
      </c>
      <c r="AS8" s="47">
        <v>3.7603939192411362</v>
      </c>
      <c r="AT8" s="47">
        <v>-2.4369999999999998</v>
      </c>
      <c r="AV8" s="10"/>
      <c r="AW8" s="10"/>
      <c r="AX8" s="10"/>
      <c r="AY8" s="10"/>
      <c r="AZ8" s="10"/>
      <c r="BA8" s="10"/>
      <c r="BB8" s="10"/>
      <c r="BC8" s="10"/>
    </row>
    <row r="9" spans="2:56" s="13" customFormat="1" ht="14.1" customHeight="1" x14ac:dyDescent="0.2">
      <c r="B9" s="77" t="s">
        <v>48</v>
      </c>
      <c r="C9" s="44"/>
      <c r="D9" s="44"/>
      <c r="E9" s="44">
        <v>80</v>
      </c>
      <c r="F9" s="44">
        <v>32.398584263544784</v>
      </c>
      <c r="G9" s="44">
        <v>27</v>
      </c>
      <c r="H9" s="44">
        <v>100</v>
      </c>
      <c r="I9" s="44">
        <f>AI9+AJ9+AK9+AL9</f>
        <v>133.20770037214004</v>
      </c>
      <c r="J9" s="44">
        <v>90.804356948987916</v>
      </c>
      <c r="K9" s="79">
        <v>75.131753019770798</v>
      </c>
      <c r="L9" s="79"/>
      <c r="M9" s="79"/>
      <c r="N9" s="79"/>
      <c r="O9" s="79"/>
      <c r="P9" s="77"/>
      <c r="Q9" s="77"/>
      <c r="R9" s="77"/>
      <c r="S9" s="44">
        <v>20</v>
      </c>
      <c r="T9" s="44">
        <v>38</v>
      </c>
      <c r="U9" s="44">
        <v>22</v>
      </c>
      <c r="V9" s="44">
        <v>0</v>
      </c>
      <c r="W9" s="207">
        <v>0</v>
      </c>
      <c r="X9" s="44">
        <v>32.398584263544784</v>
      </c>
      <c r="Y9" s="93">
        <v>0</v>
      </c>
      <c r="Z9" s="208">
        <v>0</v>
      </c>
      <c r="AA9" s="44">
        <v>0</v>
      </c>
      <c r="AB9" s="44">
        <v>0</v>
      </c>
      <c r="AC9" s="44">
        <v>27</v>
      </c>
      <c r="AD9" s="44">
        <v>0</v>
      </c>
      <c r="AE9" s="142">
        <v>29</v>
      </c>
      <c r="AF9" s="44">
        <v>24</v>
      </c>
      <c r="AG9" s="44">
        <v>20</v>
      </c>
      <c r="AH9" s="143">
        <v>27</v>
      </c>
      <c r="AI9" s="44">
        <v>34.95769173245337</v>
      </c>
      <c r="AJ9" s="44">
        <v>74.326163898720395</v>
      </c>
      <c r="AK9" s="44">
        <v>23.923844740966274</v>
      </c>
      <c r="AL9" s="44">
        <v>0</v>
      </c>
      <c r="AM9" s="142">
        <v>0</v>
      </c>
      <c r="AN9" s="44">
        <v>21.893948582491401</v>
      </c>
      <c r="AO9" s="44">
        <v>48.137198456341324</v>
      </c>
      <c r="AP9" s="143">
        <v>20.773209910155185</v>
      </c>
      <c r="AQ9" s="44">
        <v>32.131</v>
      </c>
      <c r="AR9" s="44">
        <v>34.904853112753869</v>
      </c>
      <c r="AS9" s="44">
        <v>8.0958999070169284</v>
      </c>
      <c r="AT9" s="44">
        <v>0</v>
      </c>
      <c r="AU9" s="79"/>
      <c r="AV9" s="10"/>
      <c r="AW9" s="10"/>
      <c r="AX9" s="10"/>
      <c r="AY9" s="10"/>
      <c r="AZ9" s="10"/>
      <c r="BA9" s="10"/>
      <c r="BB9" s="10"/>
      <c r="BC9" s="10"/>
      <c r="BD9" s="18"/>
    </row>
    <row r="10" spans="2:56" s="13" customFormat="1" ht="14.1" customHeight="1" thickBot="1" x14ac:dyDescent="0.25">
      <c r="B10" s="169" t="s">
        <v>49</v>
      </c>
      <c r="C10" s="170"/>
      <c r="D10" s="170"/>
      <c r="E10" s="219" t="s">
        <v>74</v>
      </c>
      <c r="F10" s="219" t="s">
        <v>74</v>
      </c>
      <c r="G10" s="219" t="s">
        <v>74</v>
      </c>
      <c r="H10" s="219" t="s">
        <v>74</v>
      </c>
      <c r="I10" s="170">
        <f>AI10+AJ10+AK10+AL10</f>
        <v>36.233585274858363</v>
      </c>
      <c r="J10" s="170">
        <v>1.6160337453994114</v>
      </c>
      <c r="K10" s="171">
        <v>-5.8905903662456875</v>
      </c>
      <c r="L10" s="79"/>
      <c r="M10" s="79"/>
      <c r="N10" s="79"/>
      <c r="O10" s="79"/>
      <c r="P10" s="77"/>
      <c r="Q10" s="77"/>
      <c r="R10" s="77"/>
      <c r="S10" s="220" t="s">
        <v>74</v>
      </c>
      <c r="T10" s="220" t="s">
        <v>74</v>
      </c>
      <c r="U10" s="220" t="s">
        <v>74</v>
      </c>
      <c r="V10" s="220" t="s">
        <v>74</v>
      </c>
      <c r="W10" s="221" t="s">
        <v>74</v>
      </c>
      <c r="X10" s="220" t="s">
        <v>74</v>
      </c>
      <c r="Y10" s="220" t="s">
        <v>74</v>
      </c>
      <c r="Z10" s="222" t="s">
        <v>74</v>
      </c>
      <c r="AA10" s="220" t="s">
        <v>74</v>
      </c>
      <c r="AB10" s="220" t="s">
        <v>74</v>
      </c>
      <c r="AC10" s="220" t="s">
        <v>74</v>
      </c>
      <c r="AD10" s="220" t="s">
        <v>74</v>
      </c>
      <c r="AE10" s="221" t="s">
        <v>74</v>
      </c>
      <c r="AF10" s="220" t="s">
        <v>74</v>
      </c>
      <c r="AG10" s="220" t="s">
        <v>74</v>
      </c>
      <c r="AH10" s="222" t="s">
        <v>74</v>
      </c>
      <c r="AI10" s="170">
        <v>5.6216104797764439</v>
      </c>
      <c r="AJ10" s="170">
        <v>36.482439422815141</v>
      </c>
      <c r="AK10" s="170">
        <v>5.7438964159290364</v>
      </c>
      <c r="AL10" s="170">
        <v>-11.614361043662257</v>
      </c>
      <c r="AM10" s="209">
        <v>-3.5035318369326189</v>
      </c>
      <c r="AN10" s="170">
        <v>-1.8444663040437961</v>
      </c>
      <c r="AO10" s="170">
        <v>13.86574710554272</v>
      </c>
      <c r="AP10" s="210">
        <v>-6.9017152191668938</v>
      </c>
      <c r="AQ10" s="170">
        <v>0.995</v>
      </c>
      <c r="AR10" s="170">
        <v>0</v>
      </c>
      <c r="AS10" s="170">
        <v>-4.3355059877757922</v>
      </c>
      <c r="AT10" s="170">
        <v>-2.4369999999999998</v>
      </c>
      <c r="AV10" s="10"/>
      <c r="AW10" s="10"/>
      <c r="AX10" s="10"/>
      <c r="AY10" s="10"/>
      <c r="AZ10" s="10"/>
      <c r="BA10" s="10"/>
      <c r="BB10" s="10"/>
      <c r="BC10" s="10"/>
      <c r="BD10" s="18"/>
    </row>
    <row r="11" spans="2:56" s="13" customFormat="1" ht="14.1" customHeight="1" thickTop="1" x14ac:dyDescent="0.2">
      <c r="B11" s="18" t="s">
        <v>99</v>
      </c>
      <c r="P11" s="18"/>
      <c r="Q11" s="18"/>
      <c r="R11" s="18"/>
      <c r="AV11" s="10"/>
      <c r="AW11" s="10"/>
      <c r="AX11" s="10"/>
      <c r="AY11" s="10"/>
      <c r="AZ11" s="10"/>
      <c r="BA11" s="10"/>
      <c r="BB11" s="10"/>
      <c r="BC11" s="10"/>
      <c r="BD11" s="18"/>
    </row>
    <row r="12" spans="2:56" s="13" customFormat="1" ht="14.1" customHeight="1" x14ac:dyDescent="0.2">
      <c r="B12" s="18"/>
      <c r="P12" s="18"/>
      <c r="Q12" s="18"/>
      <c r="R12" s="18"/>
      <c r="AV12" s="10"/>
      <c r="AW12" s="10"/>
      <c r="AX12" s="10"/>
      <c r="AY12" s="10"/>
      <c r="AZ12" s="10"/>
      <c r="BA12" s="10"/>
      <c r="BB12" s="10"/>
      <c r="BC12" s="10"/>
      <c r="BD12" s="18"/>
    </row>
    <row r="13" spans="2:56" s="6" customFormat="1" ht="14.1" customHeight="1" x14ac:dyDescent="0.2">
      <c r="B13" s="133" t="s">
        <v>93</v>
      </c>
      <c r="C13" s="80"/>
      <c r="D13" s="80"/>
      <c r="E13" s="80"/>
      <c r="F13" s="80"/>
      <c r="G13" s="80"/>
      <c r="H13" s="80"/>
      <c r="I13" s="80"/>
      <c r="J13" s="92"/>
      <c r="K13" s="92"/>
      <c r="L13" s="92"/>
      <c r="M13" s="92"/>
      <c r="N13" s="92"/>
      <c r="O13" s="92"/>
      <c r="S13" s="13"/>
      <c r="T13" s="13"/>
      <c r="U13" s="13"/>
      <c r="V13" s="13"/>
      <c r="W13" s="13"/>
      <c r="X13" s="13"/>
      <c r="Y13" s="13"/>
      <c r="Z13" s="13"/>
      <c r="AA13" s="13"/>
      <c r="AB13" s="13"/>
      <c r="AC13" s="13"/>
      <c r="AD13" s="13"/>
      <c r="AE13" s="13"/>
      <c r="AF13" s="13"/>
      <c r="AG13" s="13"/>
      <c r="AH13" s="13"/>
      <c r="AI13" s="79"/>
      <c r="AJ13" s="79"/>
      <c r="AK13" s="79"/>
      <c r="AL13" s="80"/>
      <c r="AM13" s="80"/>
      <c r="AN13" s="79"/>
      <c r="AO13" s="79"/>
      <c r="AP13" s="79"/>
      <c r="AQ13" s="79"/>
      <c r="AR13" s="79"/>
      <c r="AS13" s="79"/>
      <c r="AT13" s="79"/>
      <c r="AU13" s="13"/>
    </row>
    <row r="14" spans="2:56" s="13" customFormat="1" ht="14.1" customHeight="1" x14ac:dyDescent="0.2">
      <c r="B14" s="24" t="s">
        <v>22</v>
      </c>
      <c r="C14" s="25"/>
      <c r="D14" s="25"/>
      <c r="E14" s="25">
        <v>2018</v>
      </c>
      <c r="F14" s="25">
        <v>2019</v>
      </c>
      <c r="G14" s="25">
        <v>2020</v>
      </c>
      <c r="H14" s="25">
        <v>2021</v>
      </c>
      <c r="I14" s="25">
        <v>2022</v>
      </c>
      <c r="J14" s="25">
        <v>2023</v>
      </c>
      <c r="K14" s="25">
        <v>2024</v>
      </c>
      <c r="L14" s="81"/>
      <c r="M14" s="81"/>
      <c r="N14" s="81"/>
      <c r="O14" s="81"/>
      <c r="P14" s="6"/>
      <c r="Q14" s="6"/>
      <c r="R14" s="6"/>
      <c r="S14" s="26" t="s">
        <v>0</v>
      </c>
      <c r="T14" s="26" t="s">
        <v>1</v>
      </c>
      <c r="U14" s="26" t="s">
        <v>2</v>
      </c>
      <c r="V14" s="26" t="s">
        <v>3</v>
      </c>
      <c r="W14" s="31" t="s">
        <v>4</v>
      </c>
      <c r="X14" s="26" t="s">
        <v>5</v>
      </c>
      <c r="Y14" s="26" t="s">
        <v>6</v>
      </c>
      <c r="Z14" s="32" t="s">
        <v>7</v>
      </c>
      <c r="AA14" s="26" t="s">
        <v>8</v>
      </c>
      <c r="AB14" s="26" t="s">
        <v>9</v>
      </c>
      <c r="AC14" s="26" t="s">
        <v>10</v>
      </c>
      <c r="AD14" s="26" t="s">
        <v>11</v>
      </c>
      <c r="AE14" s="31" t="s">
        <v>12</v>
      </c>
      <c r="AF14" s="26" t="s">
        <v>13</v>
      </c>
      <c r="AG14" s="26" t="s">
        <v>14</v>
      </c>
      <c r="AH14" s="32" t="s">
        <v>15</v>
      </c>
      <c r="AI14" s="26" t="s">
        <v>16</v>
      </c>
      <c r="AJ14" s="26" t="s">
        <v>17</v>
      </c>
      <c r="AK14" s="26" t="s">
        <v>18</v>
      </c>
      <c r="AL14" s="26" t="s">
        <v>19</v>
      </c>
      <c r="AM14" s="31" t="s">
        <v>20</v>
      </c>
      <c r="AN14" s="26" t="s">
        <v>21</v>
      </c>
      <c r="AO14" s="26" t="s">
        <v>69</v>
      </c>
      <c r="AP14" s="32" t="s">
        <v>71</v>
      </c>
      <c r="AQ14" s="26" t="s">
        <v>72</v>
      </c>
      <c r="AR14" s="26" t="s">
        <v>75</v>
      </c>
      <c r="AS14" s="26" t="s">
        <v>80</v>
      </c>
      <c r="AT14" s="26" t="s">
        <v>85</v>
      </c>
      <c r="AV14" s="10"/>
      <c r="AW14" s="10"/>
      <c r="AX14" s="10"/>
      <c r="AY14" s="10"/>
      <c r="AZ14" s="10"/>
      <c r="BA14" s="10"/>
      <c r="BB14" s="10"/>
      <c r="BC14" s="10"/>
    </row>
    <row r="15" spans="2:56" s="13" customFormat="1" ht="14.1" customHeight="1" thickBot="1" x14ac:dyDescent="0.25">
      <c r="B15" s="172" t="s">
        <v>93</v>
      </c>
      <c r="C15" s="170"/>
      <c r="D15" s="170"/>
      <c r="E15" s="170">
        <v>0</v>
      </c>
      <c r="F15" s="170">
        <v>-9.8867119535680317</v>
      </c>
      <c r="G15" s="170">
        <v>-146.02688962326238</v>
      </c>
      <c r="H15" s="170">
        <v>-1.732626925536124</v>
      </c>
      <c r="I15" s="170">
        <v>-37.506784154478652</v>
      </c>
      <c r="J15" s="170">
        <v>20.955911060047299</v>
      </c>
      <c r="K15" s="171">
        <v>-9.0178131810608164</v>
      </c>
      <c r="L15" s="79"/>
      <c r="M15" s="79"/>
      <c r="N15" s="79"/>
      <c r="O15" s="79"/>
      <c r="P15" s="94"/>
      <c r="Q15" s="94"/>
      <c r="R15" s="94"/>
      <c r="S15" s="173">
        <v>0</v>
      </c>
      <c r="T15" s="173">
        <v>0</v>
      </c>
      <c r="U15" s="173">
        <v>0</v>
      </c>
      <c r="V15" s="173">
        <v>0</v>
      </c>
      <c r="W15" s="209">
        <v>35.89436904289343</v>
      </c>
      <c r="X15" s="170">
        <v>-24.235058845630469</v>
      </c>
      <c r="Y15" s="170">
        <v>-8.181998086033218</v>
      </c>
      <c r="Z15" s="210">
        <v>-13.364024064797718</v>
      </c>
      <c r="AA15" s="170">
        <v>-19.95</v>
      </c>
      <c r="AB15" s="170">
        <v>-25.5</v>
      </c>
      <c r="AC15" s="170">
        <v>-95.9</v>
      </c>
      <c r="AD15" s="170">
        <v>-4.5999999999999996</v>
      </c>
      <c r="AE15" s="209">
        <v>-8.1</v>
      </c>
      <c r="AF15" s="170">
        <v>-9.9499999999999993</v>
      </c>
      <c r="AG15" s="170">
        <v>12.6</v>
      </c>
      <c r="AH15" s="210">
        <v>3.94</v>
      </c>
      <c r="AI15" s="170">
        <v>-3.99</v>
      </c>
      <c r="AJ15" s="170">
        <v>-15.8</v>
      </c>
      <c r="AK15" s="170">
        <v>-5.9</v>
      </c>
      <c r="AL15" s="170">
        <v>-12.2</v>
      </c>
      <c r="AM15" s="209">
        <v>11</v>
      </c>
      <c r="AN15" s="170">
        <v>8</v>
      </c>
      <c r="AO15" s="170">
        <v>2</v>
      </c>
      <c r="AP15" s="210">
        <v>0</v>
      </c>
      <c r="AQ15" s="170">
        <v>-2.78</v>
      </c>
      <c r="AR15" s="170">
        <v>0</v>
      </c>
      <c r="AS15" s="170">
        <v>0</v>
      </c>
      <c r="AT15" s="170">
        <v>-6.24</v>
      </c>
      <c r="AV15" s="10"/>
      <c r="AW15" s="10"/>
      <c r="AX15" s="10"/>
      <c r="AY15" s="10"/>
      <c r="AZ15" s="10"/>
      <c r="BA15" s="10"/>
      <c r="BB15" s="10"/>
      <c r="BC15" s="10"/>
      <c r="BD15" s="18"/>
    </row>
    <row r="16" spans="2:56" ht="13.5" thickTop="1" x14ac:dyDescent="0.2"/>
    <row r="17" spans="2:46" x14ac:dyDescent="0.2">
      <c r="B17" s="15"/>
      <c r="P17" s="18"/>
      <c r="Q17" s="18"/>
      <c r="R17" s="18"/>
      <c r="AI17" s="15"/>
    </row>
    <row r="20" spans="2:46" x14ac:dyDescent="0.2">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row>
  </sheetData>
  <sheetProtection algorithmName="SHA-512" hashValue="26aTN9ipFhZPn1XLpnABhee5qxgEzdXd0Iv4WAtg3pRqDKirMVcQpqhl4303Pbep1Ynnene11TU3WtJEpREtTg==" saltValue="qvczLMoVcgQSDfimOe3fLA==" spinCount="100000" sheet="1" objects="1" scenarios="1"/>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1FF0-8913-4862-87BB-6393E8CA116D}">
  <dimension ref="B1:I221"/>
  <sheetViews>
    <sheetView showGridLines="0" zoomScale="120" zoomScaleNormal="120" workbookViewId="0"/>
  </sheetViews>
  <sheetFormatPr defaultColWidth="6" defaultRowHeight="12" x14ac:dyDescent="0.2"/>
  <cols>
    <col min="1" max="1" width="3" style="2" customWidth="1"/>
    <col min="2" max="2" width="41" style="2" customWidth="1"/>
    <col min="3" max="9" width="13" style="2" customWidth="1"/>
    <col min="10" max="16384" width="6" style="2"/>
  </cols>
  <sheetData>
    <row r="1" spans="2:9" s="7" customFormat="1" ht="12.75" x14ac:dyDescent="0.2">
      <c r="B1" s="4" t="s">
        <v>241</v>
      </c>
    </row>
    <row r="2" spans="2:9" s="7" customFormat="1" ht="12.75" x14ac:dyDescent="0.2"/>
    <row r="3" spans="2:9" s="7" customFormat="1" ht="18.75" x14ac:dyDescent="0.25">
      <c r="B3" s="21" t="s">
        <v>92</v>
      </c>
    </row>
    <row r="4" spans="2:9" s="7" customFormat="1" ht="24.95" customHeight="1" thickBot="1" x14ac:dyDescent="0.25">
      <c r="B4" s="23"/>
      <c r="C4" s="23"/>
      <c r="D4" s="23"/>
      <c r="E4" s="23"/>
      <c r="F4" s="23"/>
      <c r="G4" s="23"/>
      <c r="H4" s="23"/>
      <c r="I4" s="23"/>
    </row>
    <row r="5" spans="2:9" s="7" customFormat="1" ht="15" customHeight="1" x14ac:dyDescent="0.2">
      <c r="B5" s="9"/>
      <c r="C5" s="9"/>
      <c r="D5" s="9"/>
      <c r="E5" s="9"/>
      <c r="F5" s="9"/>
      <c r="G5" s="9"/>
      <c r="H5" s="9"/>
      <c r="I5" s="9"/>
    </row>
    <row r="6" spans="2:9" s="7" customFormat="1" ht="15" customHeight="1" x14ac:dyDescent="0.2">
      <c r="B6" s="200" t="s">
        <v>100</v>
      </c>
      <c r="C6" s="200"/>
      <c r="D6" s="200"/>
      <c r="E6" s="200"/>
      <c r="F6" s="200"/>
      <c r="G6" s="200"/>
      <c r="H6" s="200"/>
      <c r="I6" s="200"/>
    </row>
    <row r="7" spans="2:9" s="7" customFormat="1" ht="15" customHeight="1" x14ac:dyDescent="0.2">
      <c r="B7" s="200"/>
      <c r="C7" s="200"/>
      <c r="D7" s="200"/>
      <c r="E7" s="200"/>
      <c r="F7" s="200"/>
      <c r="G7" s="200"/>
      <c r="H7" s="200"/>
      <c r="I7" s="200"/>
    </row>
    <row r="8" spans="2:9" s="7" customFormat="1" ht="15" customHeight="1" x14ac:dyDescent="0.2">
      <c r="B8" s="200"/>
      <c r="C8" s="200"/>
      <c r="D8" s="200"/>
      <c r="E8" s="200"/>
      <c r="F8" s="200"/>
      <c r="G8" s="200"/>
      <c r="H8" s="200"/>
      <c r="I8" s="200"/>
    </row>
    <row r="9" spans="2:9" s="3" customFormat="1" ht="12.75" customHeight="1" x14ac:dyDescent="0.2">
      <c r="B9" s="200" t="s">
        <v>101</v>
      </c>
      <c r="C9" s="200"/>
      <c r="D9" s="200"/>
      <c r="E9" s="200"/>
      <c r="F9" s="200"/>
      <c r="G9" s="200"/>
      <c r="H9" s="200"/>
      <c r="I9" s="200"/>
    </row>
    <row r="10" spans="2:9" s="3" customFormat="1" ht="12.75" x14ac:dyDescent="0.2">
      <c r="B10" s="200"/>
      <c r="C10" s="200"/>
      <c r="D10" s="200"/>
      <c r="E10" s="200"/>
      <c r="F10" s="200"/>
      <c r="G10" s="200"/>
      <c r="H10" s="200"/>
      <c r="I10" s="200"/>
    </row>
    <row r="11" spans="2:9" s="3" customFormat="1" ht="12.75" x14ac:dyDescent="0.2">
      <c r="B11" s="200"/>
      <c r="C11" s="200"/>
      <c r="D11" s="200"/>
      <c r="E11" s="200"/>
      <c r="F11" s="200"/>
      <c r="G11" s="200"/>
      <c r="H11" s="200"/>
      <c r="I11" s="200"/>
    </row>
    <row r="12" spans="2:9" s="3" customFormat="1" ht="12.75" customHeight="1" x14ac:dyDescent="0.2">
      <c r="B12" s="200" t="s">
        <v>102</v>
      </c>
      <c r="C12" s="200"/>
      <c r="D12" s="200"/>
      <c r="E12" s="200"/>
      <c r="F12" s="200"/>
      <c r="G12" s="200"/>
      <c r="H12" s="200"/>
      <c r="I12" s="200"/>
    </row>
    <row r="13" spans="2:9" s="3" customFormat="1" ht="12.75" x14ac:dyDescent="0.2">
      <c r="B13" s="200"/>
      <c r="C13" s="200"/>
      <c r="D13" s="200"/>
      <c r="E13" s="200"/>
      <c r="F13" s="200"/>
      <c r="G13" s="200"/>
      <c r="H13" s="200"/>
      <c r="I13" s="200"/>
    </row>
    <row r="14" spans="2:9" s="3" customFormat="1" ht="12.75" x14ac:dyDescent="0.2">
      <c r="B14" s="200"/>
      <c r="C14" s="200"/>
      <c r="D14" s="200"/>
      <c r="E14" s="200"/>
      <c r="F14" s="200"/>
      <c r="G14" s="200"/>
      <c r="H14" s="200"/>
      <c r="I14" s="200"/>
    </row>
    <row r="15" spans="2:9" s="3" customFormat="1" ht="12.75" customHeight="1" x14ac:dyDescent="0.2">
      <c r="B15" s="200" t="s">
        <v>103</v>
      </c>
      <c r="C15" s="200"/>
      <c r="D15" s="200"/>
      <c r="E15" s="200"/>
      <c r="F15" s="200"/>
      <c r="G15" s="200"/>
      <c r="H15" s="200"/>
      <c r="I15" s="200"/>
    </row>
    <row r="16" spans="2:9" s="3" customFormat="1" ht="12.75" x14ac:dyDescent="0.2">
      <c r="B16" s="200"/>
      <c r="C16" s="200"/>
      <c r="D16" s="200"/>
      <c r="E16" s="200"/>
      <c r="F16" s="200"/>
      <c r="G16" s="200"/>
      <c r="H16" s="200"/>
      <c r="I16" s="200"/>
    </row>
    <row r="17" spans="2:9" s="3" customFormat="1" ht="12.75" x14ac:dyDescent="0.2">
      <c r="B17" s="200"/>
      <c r="C17" s="200"/>
      <c r="D17" s="200"/>
      <c r="E17" s="200"/>
      <c r="F17" s="200"/>
      <c r="G17" s="200"/>
      <c r="H17" s="200"/>
      <c r="I17" s="200"/>
    </row>
    <row r="18" spans="2:9" s="3" customFormat="1" ht="12.75" customHeight="1" x14ac:dyDescent="0.2">
      <c r="B18" s="200" t="s">
        <v>104</v>
      </c>
      <c r="C18" s="200"/>
      <c r="D18" s="200"/>
      <c r="E18" s="200"/>
      <c r="F18" s="200"/>
      <c r="G18" s="200"/>
      <c r="H18" s="200"/>
      <c r="I18" s="200"/>
    </row>
    <row r="19" spans="2:9" s="3" customFormat="1" ht="12.75" x14ac:dyDescent="0.2">
      <c r="B19" s="200"/>
      <c r="C19" s="200"/>
      <c r="D19" s="200"/>
      <c r="E19" s="200"/>
      <c r="F19" s="200"/>
      <c r="G19" s="200"/>
      <c r="H19" s="200"/>
      <c r="I19" s="200"/>
    </row>
    <row r="20" spans="2:9" s="3" customFormat="1" ht="12.75" x14ac:dyDescent="0.2">
      <c r="B20" s="200"/>
      <c r="C20" s="200"/>
      <c r="D20" s="200"/>
      <c r="E20" s="200"/>
      <c r="F20" s="200"/>
      <c r="G20" s="200"/>
      <c r="H20" s="200"/>
      <c r="I20" s="200"/>
    </row>
    <row r="21" spans="2:9" s="3" customFormat="1" ht="12.75" customHeight="1" x14ac:dyDescent="0.2">
      <c r="B21" s="200" t="s">
        <v>105</v>
      </c>
      <c r="C21" s="200"/>
      <c r="D21" s="200"/>
      <c r="E21" s="200"/>
      <c r="F21" s="200"/>
      <c r="G21" s="200"/>
      <c r="H21" s="200"/>
      <c r="I21" s="200"/>
    </row>
    <row r="22" spans="2:9" s="3" customFormat="1" ht="12.75" x14ac:dyDescent="0.2">
      <c r="B22" s="200"/>
      <c r="C22" s="200"/>
      <c r="D22" s="200"/>
      <c r="E22" s="200"/>
      <c r="F22" s="200"/>
      <c r="G22" s="200"/>
      <c r="H22" s="200"/>
      <c r="I22" s="200"/>
    </row>
    <row r="23" spans="2:9" s="3" customFormat="1" ht="12.75" x14ac:dyDescent="0.2">
      <c r="B23" s="200"/>
      <c r="C23" s="200"/>
      <c r="D23" s="200"/>
      <c r="E23" s="200"/>
      <c r="F23" s="200"/>
      <c r="G23" s="200"/>
      <c r="H23" s="200"/>
      <c r="I23" s="200"/>
    </row>
    <row r="24" spans="2:9" s="3" customFormat="1" ht="12.75" customHeight="1" x14ac:dyDescent="0.2">
      <c r="B24" s="200" t="s">
        <v>106</v>
      </c>
      <c r="C24" s="200"/>
      <c r="D24" s="200"/>
      <c r="E24" s="200"/>
      <c r="F24" s="200"/>
      <c r="G24" s="200"/>
      <c r="H24" s="200"/>
      <c r="I24" s="200"/>
    </row>
    <row r="25" spans="2:9" s="3" customFormat="1" ht="12.75" x14ac:dyDescent="0.2">
      <c r="B25" s="200"/>
      <c r="C25" s="200"/>
      <c r="D25" s="200"/>
      <c r="E25" s="200"/>
      <c r="F25" s="200"/>
      <c r="G25" s="200"/>
      <c r="H25" s="200"/>
      <c r="I25" s="200"/>
    </row>
    <row r="26" spans="2:9" s="3" customFormat="1" ht="12.75" x14ac:dyDescent="0.2">
      <c r="B26" s="200"/>
      <c r="C26" s="200"/>
      <c r="D26" s="200"/>
      <c r="E26" s="200"/>
      <c r="F26" s="200"/>
      <c r="G26" s="200"/>
      <c r="H26" s="200"/>
      <c r="I26" s="200"/>
    </row>
    <row r="27" spans="2:9" s="3" customFormat="1" ht="12.75" customHeight="1" x14ac:dyDescent="0.2">
      <c r="B27" s="200" t="s">
        <v>107</v>
      </c>
      <c r="C27" s="200"/>
      <c r="D27" s="200"/>
      <c r="E27" s="200"/>
      <c r="F27" s="200"/>
      <c r="G27" s="200"/>
      <c r="H27" s="200"/>
      <c r="I27" s="200"/>
    </row>
    <row r="28" spans="2:9" s="3" customFormat="1" ht="12.75" x14ac:dyDescent="0.2">
      <c r="B28" s="200"/>
      <c r="C28" s="200"/>
      <c r="D28" s="200"/>
      <c r="E28" s="200"/>
      <c r="F28" s="200"/>
      <c r="G28" s="200"/>
      <c r="H28" s="200"/>
      <c r="I28" s="200"/>
    </row>
    <row r="29" spans="2:9" s="3" customFormat="1" ht="12.75" x14ac:dyDescent="0.2">
      <c r="B29" s="200"/>
      <c r="C29" s="200"/>
      <c r="D29" s="200"/>
      <c r="E29" s="200"/>
      <c r="F29" s="200"/>
      <c r="G29" s="200"/>
      <c r="H29" s="200"/>
      <c r="I29" s="200"/>
    </row>
    <row r="30" spans="2:9" s="3" customFormat="1" ht="12.75" customHeight="1" x14ac:dyDescent="0.2">
      <c r="B30" s="217" t="s">
        <v>108</v>
      </c>
      <c r="C30" s="217"/>
      <c r="D30" s="217"/>
      <c r="E30" s="217"/>
      <c r="F30" s="217"/>
      <c r="G30" s="217"/>
      <c r="H30" s="217"/>
      <c r="I30" s="217"/>
    </row>
    <row r="31" spans="2:9" s="3" customFormat="1" ht="12.75" x14ac:dyDescent="0.2">
      <c r="B31" s="217"/>
      <c r="C31" s="217"/>
      <c r="D31" s="217"/>
      <c r="E31" s="217"/>
      <c r="F31" s="217"/>
      <c r="G31" s="217"/>
      <c r="H31" s="217"/>
      <c r="I31" s="217"/>
    </row>
    <row r="32" spans="2:9" s="3" customFormat="1" ht="13.5" thickBot="1" x14ac:dyDescent="0.25">
      <c r="B32" s="218"/>
      <c r="C32" s="218"/>
      <c r="D32" s="218"/>
      <c r="E32" s="218"/>
      <c r="F32" s="218"/>
      <c r="G32" s="218"/>
      <c r="H32" s="218"/>
      <c r="I32" s="218"/>
    </row>
    <row r="33" s="3" customFormat="1" ht="13.5" thickTop="1"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sheetData>
  <sheetProtection algorithmName="SHA-512" hashValue="O96vdL/EzOYwSnaIcUy0EFWMYeN2go27R8ugiVpus3gBNwW1vN4haW0t3Vdabv8z/3Xy7lK5s8Wh+V7ErMvlPg==" saltValue="5Mpd33HhyBX4GDTn2pArEw==" spinCount="100000" sheet="1" objects="1" scenarios="1"/>
  <mergeCells count="9">
    <mergeCell ref="B27:I29"/>
    <mergeCell ref="B30:I32"/>
    <mergeCell ref="B6:I8"/>
    <mergeCell ref="B9:I11"/>
    <mergeCell ref="B12:I14"/>
    <mergeCell ref="B15:I17"/>
    <mergeCell ref="B18:I20"/>
    <mergeCell ref="B21:I23"/>
    <mergeCell ref="B24: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1BC2C-FC57-4F4D-9910-A35F0BD6C825}">
  <sheetPr>
    <pageSetUpPr autoPageBreaks="0" fitToPage="1"/>
  </sheetPr>
  <dimension ref="B1:BD60"/>
  <sheetViews>
    <sheetView showGridLines="0" zoomScale="120" zoomScaleNormal="120" workbookViewId="0">
      <pane xSplit="2" ySplit="7" topLeftCell="E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11" customWidth="1"/>
    <col min="2" max="2" width="81" style="11" customWidth="1"/>
    <col min="3" max="4" width="13" style="11" hidden="1" customWidth="1"/>
    <col min="5" max="11" width="13" style="11" customWidth="1"/>
    <col min="12" max="17" width="11" style="13" hidden="1" customWidth="1"/>
    <col min="18" max="18" width="13" style="13" customWidth="1"/>
    <col min="19" max="46" width="13" style="11" customWidth="1"/>
    <col min="47" max="47" width="11" style="11" customWidth="1"/>
    <col min="48" max="48" width="9.59765625" style="10"/>
    <col min="49" max="55" width="9.59765625" style="3"/>
    <col min="56" max="56" width="11" style="15" customWidth="1"/>
    <col min="57" max="77" width="11" style="11" customWidth="1"/>
    <col min="78" max="16384" width="9.59765625" style="11"/>
  </cols>
  <sheetData>
    <row r="1" spans="2:56" s="7" customFormat="1" x14ac:dyDescent="0.2">
      <c r="B1" s="4" t="s">
        <v>241</v>
      </c>
      <c r="L1" s="8"/>
      <c r="M1" s="8"/>
      <c r="N1" s="8"/>
      <c r="O1" s="8"/>
      <c r="P1" s="8"/>
      <c r="Q1" s="8"/>
      <c r="R1" s="9"/>
      <c r="AV1" s="10"/>
      <c r="AW1" s="3"/>
      <c r="AX1" s="3"/>
      <c r="AY1" s="3"/>
      <c r="AZ1" s="3"/>
      <c r="BA1" s="3"/>
      <c r="BB1" s="3"/>
      <c r="BC1" s="3"/>
    </row>
    <row r="2" spans="2:56" s="7" customFormat="1" x14ac:dyDescent="0.2">
      <c r="L2" s="8"/>
      <c r="M2" s="8"/>
      <c r="N2" s="8"/>
      <c r="O2" s="8"/>
      <c r="P2" s="8"/>
      <c r="Q2" s="8"/>
      <c r="R2" s="9"/>
      <c r="AV2" s="10"/>
      <c r="AW2" s="3"/>
      <c r="AX2" s="3"/>
      <c r="AY2" s="3"/>
      <c r="AZ2" s="3"/>
      <c r="BA2" s="3"/>
      <c r="BB2" s="3"/>
      <c r="BC2" s="3"/>
    </row>
    <row r="3" spans="2:56" s="7" customFormat="1" ht="18.75" x14ac:dyDescent="0.25">
      <c r="B3" s="21" t="s">
        <v>94</v>
      </c>
      <c r="L3" s="8"/>
      <c r="M3" s="8"/>
      <c r="N3" s="8"/>
      <c r="O3" s="8"/>
      <c r="P3" s="8"/>
      <c r="Q3" s="8"/>
      <c r="R3" s="9"/>
      <c r="AV3" s="10"/>
      <c r="AW3" s="3"/>
      <c r="AX3" s="3"/>
      <c r="AY3" s="3"/>
      <c r="AZ3" s="3"/>
      <c r="BA3" s="3"/>
      <c r="BB3" s="3"/>
      <c r="BC3" s="3"/>
    </row>
    <row r="4" spans="2:56" s="7" customFormat="1" ht="24.95" customHeight="1" thickBot="1" x14ac:dyDescent="0.25">
      <c r="B4" s="23"/>
      <c r="C4" s="23"/>
      <c r="D4" s="23"/>
      <c r="E4" s="23"/>
      <c r="F4" s="23"/>
      <c r="G4" s="23"/>
      <c r="H4" s="23"/>
      <c r="I4" s="23"/>
      <c r="J4" s="23"/>
      <c r="K4" s="23"/>
      <c r="L4" s="8"/>
      <c r="M4" s="8"/>
      <c r="N4" s="8"/>
      <c r="O4" s="8"/>
      <c r="P4" s="8"/>
      <c r="Q4" s="8"/>
      <c r="R4" s="9"/>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V4" s="10"/>
      <c r="AW4" s="3"/>
      <c r="AX4" s="3"/>
      <c r="AY4" s="3"/>
      <c r="AZ4" s="3"/>
      <c r="BA4" s="3"/>
      <c r="BB4" s="3"/>
      <c r="BC4" s="3"/>
    </row>
    <row r="5" spans="2:56" x14ac:dyDescent="0.2">
      <c r="L5" s="12"/>
      <c r="M5" s="12"/>
      <c r="N5" s="12"/>
      <c r="O5" s="12"/>
      <c r="P5" s="12"/>
      <c r="Q5" s="12"/>
      <c r="R5" s="6"/>
      <c r="AV5" s="13"/>
      <c r="AW5" s="11"/>
      <c r="AX5" s="11"/>
      <c r="AY5" s="11"/>
      <c r="AZ5" s="11"/>
      <c r="BA5" s="11"/>
      <c r="BB5" s="11"/>
      <c r="BC5" s="11"/>
      <c r="BD5" s="11"/>
    </row>
    <row r="6" spans="2:56" x14ac:dyDescent="0.2">
      <c r="L6" s="12"/>
      <c r="M6" s="12"/>
      <c r="N6" s="12"/>
      <c r="O6" s="12"/>
      <c r="P6" s="12"/>
      <c r="Q6" s="12"/>
      <c r="R6" s="6"/>
      <c r="AV6" s="13"/>
      <c r="AW6" s="11"/>
      <c r="AX6" s="11"/>
      <c r="AY6" s="11"/>
      <c r="AZ6" s="11"/>
      <c r="BA6" s="11"/>
      <c r="BB6" s="11"/>
      <c r="BC6" s="11"/>
      <c r="BD6" s="11"/>
    </row>
    <row r="7" spans="2:56" s="13" customFormat="1" ht="14.1" customHeight="1" x14ac:dyDescent="0.2">
      <c r="B7" s="24" t="s">
        <v>23</v>
      </c>
      <c r="C7" s="25"/>
      <c r="D7" s="25">
        <v>2017</v>
      </c>
      <c r="E7" s="25">
        <v>2018</v>
      </c>
      <c r="F7" s="25">
        <v>2019</v>
      </c>
      <c r="G7" s="25">
        <v>2020</v>
      </c>
      <c r="H7" s="25">
        <v>2021</v>
      </c>
      <c r="I7" s="25">
        <v>2022</v>
      </c>
      <c r="J7" s="25">
        <v>2023</v>
      </c>
      <c r="K7" s="25">
        <v>2024</v>
      </c>
      <c r="L7" s="14">
        <f>K7+1</f>
        <v>2025</v>
      </c>
      <c r="M7" s="14">
        <f t="shared" ref="M7:P7" si="0">L7+1</f>
        <v>2026</v>
      </c>
      <c r="N7" s="14">
        <f t="shared" si="0"/>
        <v>2027</v>
      </c>
      <c r="O7" s="14">
        <f t="shared" si="0"/>
        <v>2028</v>
      </c>
      <c r="P7" s="14">
        <f t="shared" si="0"/>
        <v>2029</v>
      </c>
      <c r="Q7" s="14">
        <f>P7+1</f>
        <v>2030</v>
      </c>
      <c r="R7" s="6"/>
      <c r="S7" s="26" t="s">
        <v>0</v>
      </c>
      <c r="T7" s="26" t="s">
        <v>1</v>
      </c>
      <c r="U7" s="26" t="s">
        <v>2</v>
      </c>
      <c r="V7" s="26" t="s">
        <v>3</v>
      </c>
      <c r="W7" s="31" t="s">
        <v>4</v>
      </c>
      <c r="X7" s="26" t="s">
        <v>5</v>
      </c>
      <c r="Y7" s="26" t="s">
        <v>6</v>
      </c>
      <c r="Z7" s="32" t="s">
        <v>7</v>
      </c>
      <c r="AA7" s="26" t="s">
        <v>8</v>
      </c>
      <c r="AB7" s="26" t="s">
        <v>9</v>
      </c>
      <c r="AC7" s="26" t="s">
        <v>10</v>
      </c>
      <c r="AD7" s="26" t="s">
        <v>11</v>
      </c>
      <c r="AE7" s="31" t="s">
        <v>12</v>
      </c>
      <c r="AF7" s="26" t="s">
        <v>13</v>
      </c>
      <c r="AG7" s="26" t="s">
        <v>14</v>
      </c>
      <c r="AH7" s="32" t="s">
        <v>15</v>
      </c>
      <c r="AI7" s="26" t="s">
        <v>16</v>
      </c>
      <c r="AJ7" s="26" t="s">
        <v>17</v>
      </c>
      <c r="AK7" s="26" t="s">
        <v>18</v>
      </c>
      <c r="AL7" s="26" t="s">
        <v>19</v>
      </c>
      <c r="AM7" s="31" t="s">
        <v>20</v>
      </c>
      <c r="AN7" s="26" t="s">
        <v>21</v>
      </c>
      <c r="AO7" s="26" t="s">
        <v>69</v>
      </c>
      <c r="AP7" s="32" t="s">
        <v>71</v>
      </c>
      <c r="AQ7" s="26" t="s">
        <v>72</v>
      </c>
      <c r="AR7" s="26" t="s">
        <v>75</v>
      </c>
      <c r="AS7" s="26" t="s">
        <v>80</v>
      </c>
      <c r="AT7" s="26" t="s">
        <v>85</v>
      </c>
      <c r="AU7" s="127"/>
      <c r="AV7" s="10"/>
      <c r="AW7" s="10"/>
      <c r="AX7" s="10"/>
      <c r="AY7" s="10"/>
      <c r="AZ7" s="10"/>
      <c r="BA7" s="10"/>
      <c r="BB7" s="10"/>
      <c r="BC7" s="10"/>
    </row>
    <row r="8" spans="2:56" s="13" customFormat="1" ht="14.1" customHeight="1" x14ac:dyDescent="0.2">
      <c r="B8" s="13" t="s">
        <v>39</v>
      </c>
      <c r="C8" s="44"/>
      <c r="D8" s="44">
        <v>19756</v>
      </c>
      <c r="E8" s="44">
        <v>22893</v>
      </c>
      <c r="F8" s="44">
        <v>21337</v>
      </c>
      <c r="G8" s="44">
        <v>16132</v>
      </c>
      <c r="H8" s="44">
        <v>20921</v>
      </c>
      <c r="I8" s="44">
        <v>32111</v>
      </c>
      <c r="J8" s="44">
        <v>34628.533150347408</v>
      </c>
      <c r="K8" s="44">
        <v>35453.716</v>
      </c>
      <c r="L8" s="44"/>
      <c r="M8" s="44"/>
      <c r="N8" s="44"/>
      <c r="O8" s="44"/>
      <c r="S8" s="44">
        <v>5158.7</v>
      </c>
      <c r="T8" s="44">
        <v>5807.9</v>
      </c>
      <c r="U8" s="44">
        <v>5955</v>
      </c>
      <c r="V8" s="44">
        <v>5972</v>
      </c>
      <c r="W8" s="142">
        <v>4770</v>
      </c>
      <c r="X8" s="44">
        <v>5504</v>
      </c>
      <c r="Y8" s="44">
        <v>5637</v>
      </c>
      <c r="Z8" s="143">
        <v>5426</v>
      </c>
      <c r="AA8" s="44">
        <v>4939</v>
      </c>
      <c r="AB8" s="44">
        <v>3016</v>
      </c>
      <c r="AC8" s="44">
        <v>4030</v>
      </c>
      <c r="AD8" s="44">
        <v>4146</v>
      </c>
      <c r="AE8" s="142">
        <v>4282</v>
      </c>
      <c r="AF8" s="44">
        <v>5018</v>
      </c>
      <c r="AG8" s="44">
        <v>5398</v>
      </c>
      <c r="AH8" s="143">
        <v>6223</v>
      </c>
      <c r="AI8" s="44">
        <v>6736</v>
      </c>
      <c r="AJ8" s="44">
        <v>8637</v>
      </c>
      <c r="AK8" s="44">
        <v>8551</v>
      </c>
      <c r="AL8" s="44">
        <v>8187</v>
      </c>
      <c r="AM8" s="142">
        <v>7998.43</v>
      </c>
      <c r="AN8" s="44">
        <v>8131.6715504023914</v>
      </c>
      <c r="AO8" s="44">
        <v>8934.9060182018657</v>
      </c>
      <c r="AP8" s="143">
        <v>9563.6173040213707</v>
      </c>
      <c r="AQ8" s="44">
        <v>8749.9106189062331</v>
      </c>
      <c r="AR8" s="44">
        <v>8784.1433547952038</v>
      </c>
      <c r="AS8" s="44">
        <v>9082.9834812073168</v>
      </c>
      <c r="AT8" s="44">
        <v>8836.6785450912503</v>
      </c>
      <c r="BD8" s="69"/>
    </row>
    <row r="9" spans="2:56" s="6" customFormat="1" ht="14.1" customHeight="1" x14ac:dyDescent="0.2">
      <c r="C9" s="47"/>
      <c r="D9" s="47"/>
      <c r="E9" s="47"/>
      <c r="F9" s="47"/>
      <c r="G9" s="47"/>
      <c r="H9" s="47"/>
      <c r="I9" s="47"/>
      <c r="J9" s="47"/>
      <c r="K9" s="44"/>
      <c r="L9" s="44"/>
      <c r="M9" s="44"/>
      <c r="N9" s="44"/>
      <c r="O9" s="44"/>
      <c r="S9" s="47"/>
      <c r="T9" s="47"/>
      <c r="U9" s="47"/>
      <c r="V9" s="47"/>
      <c r="W9" s="144"/>
      <c r="X9" s="47"/>
      <c r="Y9" s="47"/>
      <c r="Z9" s="145"/>
      <c r="AA9" s="47"/>
      <c r="AB9" s="47"/>
      <c r="AC9" s="47"/>
      <c r="AD9" s="47"/>
      <c r="AE9" s="142"/>
      <c r="AF9" s="44"/>
      <c r="AG9" s="44"/>
      <c r="AH9" s="143"/>
      <c r="AI9" s="44"/>
      <c r="AJ9" s="44"/>
      <c r="AK9" s="44"/>
      <c r="AL9" s="44"/>
      <c r="AM9" s="142"/>
      <c r="AN9" s="44"/>
      <c r="AO9" s="44"/>
      <c r="AP9" s="143"/>
      <c r="AQ9" s="44"/>
      <c r="AR9" s="44"/>
      <c r="AS9" s="44"/>
      <c r="AT9" s="44"/>
      <c r="BD9" s="69"/>
    </row>
    <row r="10" spans="2:56" s="6" customFormat="1" ht="14.1" customHeight="1" x14ac:dyDescent="0.2">
      <c r="B10" s="6" t="s">
        <v>40</v>
      </c>
      <c r="C10" s="47"/>
      <c r="D10" s="47">
        <v>4426</v>
      </c>
      <c r="E10" s="47">
        <v>5069</v>
      </c>
      <c r="F10" s="47">
        <v>4978</v>
      </c>
      <c r="G10" s="47">
        <v>5783</v>
      </c>
      <c r="H10" s="47">
        <v>5040</v>
      </c>
      <c r="I10" s="47">
        <v>5668</v>
      </c>
      <c r="J10" s="47">
        <v>5836.1035482623683</v>
      </c>
      <c r="K10" s="47">
        <v>6215.9780994194371</v>
      </c>
      <c r="L10" s="47"/>
      <c r="M10" s="47"/>
      <c r="N10" s="47"/>
      <c r="O10" s="47"/>
      <c r="S10" s="47">
        <v>1184.5</v>
      </c>
      <c r="T10" s="47">
        <v>1424.1</v>
      </c>
      <c r="U10" s="47">
        <v>1277</v>
      </c>
      <c r="V10" s="47">
        <v>1184</v>
      </c>
      <c r="W10" s="144">
        <v>1146</v>
      </c>
      <c r="X10" s="47">
        <v>1332</v>
      </c>
      <c r="Y10" s="47">
        <v>1245</v>
      </c>
      <c r="Z10" s="145">
        <v>1255</v>
      </c>
      <c r="AA10" s="47">
        <v>1110</v>
      </c>
      <c r="AB10" s="47">
        <v>1336</v>
      </c>
      <c r="AC10" s="47">
        <v>1726</v>
      </c>
      <c r="AD10" s="47">
        <v>1611</v>
      </c>
      <c r="AE10" s="144">
        <v>1326</v>
      </c>
      <c r="AF10" s="47">
        <v>1222</v>
      </c>
      <c r="AG10" s="47">
        <v>1203</v>
      </c>
      <c r="AH10" s="145">
        <v>1290</v>
      </c>
      <c r="AI10" s="47">
        <v>1448.7728557106686</v>
      </c>
      <c r="AJ10" s="47">
        <v>1717</v>
      </c>
      <c r="AK10" s="47">
        <v>1277</v>
      </c>
      <c r="AL10" s="47">
        <v>1225</v>
      </c>
      <c r="AM10" s="144">
        <v>1263.8900000000001</v>
      </c>
      <c r="AN10" s="47">
        <v>1387.7720530845841</v>
      </c>
      <c r="AO10" s="47">
        <v>1659.0271597913311</v>
      </c>
      <c r="AP10" s="145">
        <v>1525.7529179190276</v>
      </c>
      <c r="AQ10" s="47">
        <v>1480.589258919362</v>
      </c>
      <c r="AR10" s="47">
        <v>1540.8322407584258</v>
      </c>
      <c r="AS10" s="47">
        <v>1586.9558031015752</v>
      </c>
      <c r="AT10" s="47">
        <v>1607.6007966400741</v>
      </c>
      <c r="AV10" s="203"/>
      <c r="AW10" s="203"/>
      <c r="AX10" s="203"/>
      <c r="AY10" s="203"/>
      <c r="AZ10" s="203"/>
      <c r="BA10" s="203"/>
      <c r="BB10" s="203"/>
      <c r="BC10" s="203"/>
      <c r="BD10" s="76"/>
    </row>
    <row r="11" spans="2:56" s="6" customFormat="1" ht="14.1" customHeight="1" x14ac:dyDescent="0.2">
      <c r="B11" s="18" t="s">
        <v>41</v>
      </c>
      <c r="C11" s="70"/>
      <c r="D11" s="70">
        <f t="shared" ref="D11:I11" si="1">D10/D8</f>
        <v>0.22403320510224742</v>
      </c>
      <c r="E11" s="70">
        <f t="shared" si="1"/>
        <v>0.2214213951863015</v>
      </c>
      <c r="F11" s="70">
        <f t="shared" si="1"/>
        <v>0.23330365093499555</v>
      </c>
      <c r="G11" s="70">
        <f t="shared" si="1"/>
        <v>0.3584800396727002</v>
      </c>
      <c r="H11" s="70">
        <f t="shared" si="1"/>
        <v>0.24090626643085894</v>
      </c>
      <c r="I11" s="70">
        <f t="shared" si="1"/>
        <v>0.17651272149730621</v>
      </c>
      <c r="J11" s="70">
        <v>0.16853452968751631</v>
      </c>
      <c r="K11" s="70">
        <v>0.17532656095681021</v>
      </c>
      <c r="L11" s="70"/>
      <c r="M11" s="70"/>
      <c r="N11" s="70"/>
      <c r="O11" s="70"/>
      <c r="P11" s="18"/>
      <c r="Q11" s="18"/>
      <c r="R11" s="18"/>
      <c r="S11" s="70">
        <f>S10/S8</f>
        <v>0.22961211157849848</v>
      </c>
      <c r="T11" s="70">
        <f t="shared" ref="T11:AN11" si="2">T10/T8</f>
        <v>0.24520050276347732</v>
      </c>
      <c r="U11" s="70">
        <f t="shared" si="2"/>
        <v>0.2144416456759026</v>
      </c>
      <c r="V11" s="70">
        <f t="shared" si="2"/>
        <v>0.19825853985264569</v>
      </c>
      <c r="W11" s="151">
        <f t="shared" si="2"/>
        <v>0.24025157232704403</v>
      </c>
      <c r="X11" s="70">
        <f t="shared" si="2"/>
        <v>0.24200581395348839</v>
      </c>
      <c r="Y11" s="70">
        <f t="shared" si="2"/>
        <v>0.22086216072378925</v>
      </c>
      <c r="Z11" s="152">
        <f t="shared" si="2"/>
        <v>0.23129377073350535</v>
      </c>
      <c r="AA11" s="70">
        <f t="shared" si="2"/>
        <v>0.22474185057703988</v>
      </c>
      <c r="AB11" s="70">
        <f t="shared" si="2"/>
        <v>0.44297082228116713</v>
      </c>
      <c r="AC11" s="70">
        <f t="shared" si="2"/>
        <v>0.428287841191067</v>
      </c>
      <c r="AD11" s="70">
        <f t="shared" si="2"/>
        <v>0.38856729377713461</v>
      </c>
      <c r="AE11" s="151">
        <f t="shared" si="2"/>
        <v>0.30966837926202712</v>
      </c>
      <c r="AF11" s="70">
        <f t="shared" si="2"/>
        <v>0.24352331606217617</v>
      </c>
      <c r="AG11" s="70">
        <f t="shared" si="2"/>
        <v>0.22286031863653205</v>
      </c>
      <c r="AH11" s="152">
        <f t="shared" si="2"/>
        <v>0.20729551663184959</v>
      </c>
      <c r="AI11" s="70">
        <f t="shared" si="2"/>
        <v>0.21507910565775959</v>
      </c>
      <c r="AJ11" s="70">
        <f t="shared" si="2"/>
        <v>0.19879587819844854</v>
      </c>
      <c r="AK11" s="70">
        <f t="shared" si="2"/>
        <v>0.14933925856624955</v>
      </c>
      <c r="AL11" s="70">
        <f t="shared" si="2"/>
        <v>0.14962745816538414</v>
      </c>
      <c r="AM11" s="151">
        <f t="shared" si="2"/>
        <v>0.15801726088744916</v>
      </c>
      <c r="AN11" s="70">
        <f t="shared" si="2"/>
        <v>0.17066258080922009</v>
      </c>
      <c r="AO11" s="70">
        <v>0.18567930724862927</v>
      </c>
      <c r="AP11" s="152">
        <v>0.15953722000957413</v>
      </c>
      <c r="AQ11" s="70">
        <v>0.16921192951619435</v>
      </c>
      <c r="AR11" s="70">
        <v>0.17541064376155655</v>
      </c>
      <c r="AS11" s="70">
        <v>0.17471746000474239</v>
      </c>
      <c r="AT11" s="70">
        <v>0.18192364794497271</v>
      </c>
      <c r="BD11" s="69"/>
    </row>
    <row r="12" spans="2:56" s="6" customFormat="1" ht="14.1" customHeight="1" x14ac:dyDescent="0.2">
      <c r="B12" s="18"/>
      <c r="C12" s="47"/>
      <c r="D12" s="47"/>
      <c r="E12" s="47"/>
      <c r="F12" s="47"/>
      <c r="G12" s="47"/>
      <c r="H12" s="47"/>
      <c r="I12" s="47"/>
      <c r="J12" s="47"/>
      <c r="K12" s="70"/>
      <c r="L12" s="70"/>
      <c r="M12" s="70"/>
      <c r="N12" s="70"/>
      <c r="O12" s="70"/>
      <c r="P12" s="18"/>
      <c r="Q12" s="18"/>
      <c r="R12" s="18"/>
      <c r="S12" s="47"/>
      <c r="T12" s="47"/>
      <c r="U12" s="47"/>
      <c r="V12" s="47"/>
      <c r="W12" s="144"/>
      <c r="X12" s="47"/>
      <c r="Y12" s="47"/>
      <c r="Z12" s="145"/>
      <c r="AA12" s="70"/>
      <c r="AB12" s="70"/>
      <c r="AC12" s="70"/>
      <c r="AD12" s="70"/>
      <c r="AE12" s="151"/>
      <c r="AF12" s="70"/>
      <c r="AG12" s="70"/>
      <c r="AH12" s="152"/>
      <c r="AI12" s="70"/>
      <c r="AJ12" s="70"/>
      <c r="AK12" s="70"/>
      <c r="AL12" s="70"/>
      <c r="AM12" s="151"/>
      <c r="AN12" s="70"/>
      <c r="AO12" s="70"/>
      <c r="AP12" s="152"/>
      <c r="AQ12" s="70"/>
      <c r="AR12" s="70"/>
      <c r="AS12" s="70"/>
      <c r="AT12" s="70"/>
      <c r="BD12" s="69"/>
    </row>
    <row r="13" spans="2:56" s="6" customFormat="1" ht="14.1" customHeight="1" x14ac:dyDescent="0.2">
      <c r="B13" s="6" t="s">
        <v>42</v>
      </c>
      <c r="C13" s="47"/>
      <c r="D13" s="47">
        <v>2281</v>
      </c>
      <c r="E13" s="47">
        <v>2774</v>
      </c>
      <c r="F13" s="47">
        <v>2839</v>
      </c>
      <c r="G13" s="47">
        <v>3189</v>
      </c>
      <c r="H13" s="47">
        <v>3067</v>
      </c>
      <c r="I13" s="47">
        <v>3517</v>
      </c>
      <c r="J13" s="47">
        <v>3679.5923971104157</v>
      </c>
      <c r="K13" s="47">
        <v>3854.6855573200328</v>
      </c>
      <c r="L13" s="47"/>
      <c r="M13" s="47"/>
      <c r="N13" s="47"/>
      <c r="O13" s="47"/>
      <c r="S13" s="47">
        <v>702.8</v>
      </c>
      <c r="T13" s="47">
        <v>740.3</v>
      </c>
      <c r="U13" s="47">
        <v>714</v>
      </c>
      <c r="V13" s="47">
        <v>617</v>
      </c>
      <c r="W13" s="144">
        <v>733</v>
      </c>
      <c r="X13" s="47">
        <v>750</v>
      </c>
      <c r="Y13" s="47">
        <v>698</v>
      </c>
      <c r="Z13" s="145">
        <v>658</v>
      </c>
      <c r="AA13" s="47">
        <v>556</v>
      </c>
      <c r="AB13" s="47">
        <v>699</v>
      </c>
      <c r="AC13" s="47">
        <v>879</v>
      </c>
      <c r="AD13" s="47">
        <v>1055</v>
      </c>
      <c r="AE13" s="144">
        <v>817</v>
      </c>
      <c r="AF13" s="47">
        <v>712</v>
      </c>
      <c r="AG13" s="47">
        <v>737</v>
      </c>
      <c r="AH13" s="145">
        <v>802</v>
      </c>
      <c r="AI13" s="47">
        <v>881</v>
      </c>
      <c r="AJ13" s="47">
        <v>1113</v>
      </c>
      <c r="AK13" s="47">
        <v>868</v>
      </c>
      <c r="AL13" s="47">
        <v>654</v>
      </c>
      <c r="AM13" s="144">
        <v>776</v>
      </c>
      <c r="AN13" s="47">
        <v>851.25286503994914</v>
      </c>
      <c r="AO13" s="47">
        <v>1111.252135662515</v>
      </c>
      <c r="AP13" s="145">
        <v>941.00445688648449</v>
      </c>
      <c r="AQ13" s="47">
        <v>912.58764011948256</v>
      </c>
      <c r="AR13" s="47">
        <v>979.24473564452228</v>
      </c>
      <c r="AS13" s="47">
        <v>1009.0408340820786</v>
      </c>
      <c r="AT13" s="47">
        <v>953.81234747394933</v>
      </c>
      <c r="BD13" s="74"/>
    </row>
    <row r="14" spans="2:56" s="6" customFormat="1" ht="14.1" customHeight="1" x14ac:dyDescent="0.2">
      <c r="B14" s="18" t="s">
        <v>43</v>
      </c>
      <c r="C14" s="70"/>
      <c r="D14" s="70">
        <f t="shared" ref="D14:I14" si="3">D13/D8</f>
        <v>0.11545859485725855</v>
      </c>
      <c r="E14" s="70">
        <f t="shared" si="3"/>
        <v>0.12117241078058795</v>
      </c>
      <c r="F14" s="70">
        <f t="shared" si="3"/>
        <v>0.13305525612785302</v>
      </c>
      <c r="G14" s="70">
        <f t="shared" si="3"/>
        <v>0.19768162658070915</v>
      </c>
      <c r="H14" s="70">
        <f t="shared" si="3"/>
        <v>0.1465991109411596</v>
      </c>
      <c r="I14" s="70">
        <f t="shared" si="3"/>
        <v>0.10952633054093613</v>
      </c>
      <c r="J14" s="70">
        <v>0.10625897381025799</v>
      </c>
      <c r="K14" s="70">
        <v>0.10872444392909428</v>
      </c>
      <c r="L14" s="70"/>
      <c r="M14" s="70"/>
      <c r="N14" s="70"/>
      <c r="O14" s="70"/>
      <c r="P14" s="18"/>
      <c r="Q14" s="18"/>
      <c r="R14" s="18"/>
      <c r="S14" s="70">
        <f>S13/S8</f>
        <v>0.13623587337895204</v>
      </c>
      <c r="T14" s="70">
        <f t="shared" ref="T14:AN14" si="4">T13/T8</f>
        <v>0.12746431584565851</v>
      </c>
      <c r="U14" s="70">
        <f t="shared" si="4"/>
        <v>0.1198992443324937</v>
      </c>
      <c r="V14" s="70">
        <f t="shared" si="4"/>
        <v>0.10331547220361688</v>
      </c>
      <c r="W14" s="151">
        <f t="shared" si="4"/>
        <v>0.15366876310272537</v>
      </c>
      <c r="X14" s="70">
        <f t="shared" si="4"/>
        <v>0.13626453488372092</v>
      </c>
      <c r="Y14" s="70">
        <f t="shared" si="4"/>
        <v>0.12382472946602803</v>
      </c>
      <c r="Z14" s="152">
        <f t="shared" si="4"/>
        <v>0.12126796903796536</v>
      </c>
      <c r="AA14" s="70">
        <f t="shared" si="4"/>
        <v>0.11257339542417494</v>
      </c>
      <c r="AB14" s="70">
        <f t="shared" si="4"/>
        <v>0.23176392572944296</v>
      </c>
      <c r="AC14" s="70">
        <f t="shared" si="4"/>
        <v>0.21811414392059553</v>
      </c>
      <c r="AD14" s="70">
        <f t="shared" si="4"/>
        <v>0.25446213217559094</v>
      </c>
      <c r="AE14" s="151">
        <f t="shared" si="4"/>
        <v>0.19079869219990658</v>
      </c>
      <c r="AF14" s="70">
        <f t="shared" si="4"/>
        <v>0.14188919888401755</v>
      </c>
      <c r="AG14" s="70">
        <f t="shared" si="4"/>
        <v>0.1365320489070026</v>
      </c>
      <c r="AH14" s="152">
        <f t="shared" si="4"/>
        <v>0.12887674754941347</v>
      </c>
      <c r="AI14" s="70">
        <f t="shared" si="4"/>
        <v>0.13078978622327792</v>
      </c>
      <c r="AJ14" s="70">
        <f t="shared" si="4"/>
        <v>0.12886418895449808</v>
      </c>
      <c r="AK14" s="70">
        <f t="shared" si="4"/>
        <v>0.10150859548590808</v>
      </c>
      <c r="AL14" s="70">
        <f t="shared" si="4"/>
        <v>7.9882740930743865E-2</v>
      </c>
      <c r="AM14" s="151">
        <f t="shared" si="4"/>
        <v>9.7019039986597361E-2</v>
      </c>
      <c r="AN14" s="70">
        <f t="shared" si="4"/>
        <v>0.10468362620940161</v>
      </c>
      <c r="AO14" s="70">
        <v>0.12437200048872507</v>
      </c>
      <c r="AP14" s="152">
        <v>9.8394198238234074E-2</v>
      </c>
      <c r="AQ14" s="70">
        <v>0.10429679568927516</v>
      </c>
      <c r="AR14" s="70">
        <v>0.11147868336073537</v>
      </c>
      <c r="AS14" s="70">
        <v>0.11109134307794163</v>
      </c>
      <c r="AT14" s="70">
        <v>0.10793787989535834</v>
      </c>
      <c r="BD14" s="69"/>
    </row>
    <row r="15" spans="2:56" s="13" customFormat="1" ht="14.1" customHeight="1" x14ac:dyDescent="0.2">
      <c r="C15" s="44"/>
      <c r="D15" s="44"/>
      <c r="E15" s="44"/>
      <c r="F15" s="44"/>
      <c r="G15" s="44"/>
      <c r="H15" s="44"/>
      <c r="I15" s="44"/>
      <c r="J15" s="44"/>
      <c r="K15" s="44"/>
      <c r="L15" s="44"/>
      <c r="M15" s="44"/>
      <c r="N15" s="44"/>
      <c r="O15" s="44"/>
      <c r="S15" s="44"/>
      <c r="T15" s="44"/>
      <c r="U15" s="44"/>
      <c r="V15" s="44"/>
      <c r="W15" s="142"/>
      <c r="X15" s="44"/>
      <c r="Y15" s="44"/>
      <c r="Z15" s="143"/>
      <c r="AA15" s="44"/>
      <c r="AB15" s="44"/>
      <c r="AC15" s="44"/>
      <c r="AD15" s="44"/>
      <c r="AE15" s="142"/>
      <c r="AF15" s="44"/>
      <c r="AG15" s="44"/>
      <c r="AH15" s="143"/>
      <c r="AI15" s="44"/>
      <c r="AJ15" s="44"/>
      <c r="AK15" s="44"/>
      <c r="AL15" s="44"/>
      <c r="AM15" s="142"/>
      <c r="AN15" s="44"/>
      <c r="AO15" s="44"/>
      <c r="AP15" s="143"/>
      <c r="AQ15" s="44"/>
      <c r="AR15" s="44"/>
      <c r="AS15" s="44"/>
      <c r="AT15" s="44"/>
      <c r="AV15" s="10"/>
      <c r="AW15" s="10"/>
      <c r="AX15" s="10"/>
      <c r="AY15" s="10"/>
      <c r="AZ15" s="10"/>
      <c r="BA15" s="10"/>
      <c r="BB15" s="10"/>
      <c r="BC15" s="10"/>
      <c r="BD15" s="69"/>
    </row>
    <row r="16" spans="2:56" s="6" customFormat="1" ht="14.1" customHeight="1" x14ac:dyDescent="0.2">
      <c r="B16" s="6" t="s">
        <v>67</v>
      </c>
      <c r="C16" s="47"/>
      <c r="D16" s="47"/>
      <c r="E16" s="47">
        <f t="shared" ref="E16:AT16" si="5">E43*3.673</f>
        <v>2480.1600000000003</v>
      </c>
      <c r="F16" s="47">
        <f t="shared" si="5"/>
        <v>2756.3138930054552</v>
      </c>
      <c r="G16" s="47">
        <f t="shared" si="5"/>
        <v>3626.1857655862427</v>
      </c>
      <c r="H16" s="47">
        <f t="shared" si="5"/>
        <v>2706.063938697494</v>
      </c>
      <c r="I16" s="47">
        <f t="shared" si="5"/>
        <v>3032.4045760179752</v>
      </c>
      <c r="J16" s="47">
        <f t="shared" si="5"/>
        <v>3263.161240766377</v>
      </c>
      <c r="K16" s="47">
        <f t="shared" si="5"/>
        <v>3633.4851947076718</v>
      </c>
      <c r="L16" s="47">
        <f t="shared" si="5"/>
        <v>0</v>
      </c>
      <c r="M16" s="47">
        <f t="shared" si="5"/>
        <v>0</v>
      </c>
      <c r="N16" s="47">
        <f t="shared" si="5"/>
        <v>0</v>
      </c>
      <c r="O16" s="47">
        <f t="shared" si="5"/>
        <v>0</v>
      </c>
      <c r="P16" s="6">
        <f t="shared" si="5"/>
        <v>0</v>
      </c>
      <c r="Q16" s="6">
        <f t="shared" si="5"/>
        <v>0</v>
      </c>
      <c r="S16" s="47">
        <f t="shared" si="5"/>
        <v>629.33999999999992</v>
      </c>
      <c r="T16" s="47">
        <f t="shared" si="5"/>
        <v>600.726</v>
      </c>
      <c r="U16" s="47">
        <f t="shared" si="5"/>
        <v>633.19399999999996</v>
      </c>
      <c r="V16" s="47">
        <f t="shared" si="5"/>
        <v>617</v>
      </c>
      <c r="W16" s="144">
        <f t="shared" si="5"/>
        <v>601.15998250545249</v>
      </c>
      <c r="X16" s="47">
        <f t="shared" si="5"/>
        <v>720.01537114000064</v>
      </c>
      <c r="Y16" s="47">
        <f t="shared" si="5"/>
        <v>728.05247897000004</v>
      </c>
      <c r="Z16" s="145">
        <f t="shared" si="5"/>
        <v>707.08606039000199</v>
      </c>
      <c r="AA16" s="47">
        <f t="shared" si="5"/>
        <v>629.27634999999998</v>
      </c>
      <c r="AB16" s="47">
        <f t="shared" si="5"/>
        <v>792.66150000000005</v>
      </c>
      <c r="AC16" s="47">
        <f t="shared" si="5"/>
        <v>1132.0696999999998</v>
      </c>
      <c r="AD16" s="47">
        <f t="shared" si="5"/>
        <v>1071.8958000000002</v>
      </c>
      <c r="AE16" s="144">
        <f t="shared" si="5"/>
        <v>740.23429999999996</v>
      </c>
      <c r="AF16" s="47">
        <f t="shared" si="5"/>
        <v>660.39435000000003</v>
      </c>
      <c r="AG16" s="47">
        <f t="shared" si="5"/>
        <v>617.26020000000005</v>
      </c>
      <c r="AH16" s="145">
        <f t="shared" si="5"/>
        <v>688.35738000000003</v>
      </c>
      <c r="AI16" s="47">
        <f t="shared" si="5"/>
        <v>746.60749297448001</v>
      </c>
      <c r="AJ16" s="47">
        <f t="shared" si="5"/>
        <v>764.03340000000003</v>
      </c>
      <c r="AK16" s="47">
        <f t="shared" si="5"/>
        <v>780.70108673072343</v>
      </c>
      <c r="AL16" s="47">
        <f t="shared" si="5"/>
        <v>741.47014811337147</v>
      </c>
      <c r="AM16" s="144">
        <f t="shared" si="5"/>
        <v>748.46547243705345</v>
      </c>
      <c r="AN16" s="47">
        <f t="shared" si="5"/>
        <v>748.22711663121106</v>
      </c>
      <c r="AO16" s="47">
        <f t="shared" si="5"/>
        <v>876.16931661371495</v>
      </c>
      <c r="AP16" s="145">
        <f t="shared" si="5"/>
        <v>890.05445688648456</v>
      </c>
      <c r="AQ16" s="47">
        <f t="shared" si="5"/>
        <v>801.12678211948253</v>
      </c>
      <c r="AR16" s="47">
        <f t="shared" si="5"/>
        <v>851.45456908349729</v>
      </c>
      <c r="AS16" s="47">
        <f t="shared" si="5"/>
        <v>995.22890721670581</v>
      </c>
      <c r="AT16" s="47">
        <f t="shared" si="5"/>
        <v>985.68296847394936</v>
      </c>
      <c r="BD16" s="76"/>
    </row>
    <row r="17" spans="2:56" s="6" customFormat="1" ht="14.1" customHeight="1" x14ac:dyDescent="0.2">
      <c r="B17" s="18" t="s">
        <v>44</v>
      </c>
      <c r="C17" s="70"/>
      <c r="D17" s="70"/>
      <c r="E17" s="70">
        <f t="shared" ref="E17" si="6">E16/E8</f>
        <v>0.10833704625868171</v>
      </c>
      <c r="F17" s="70">
        <f t="shared" ref="F17:G17" si="7">F16/F8</f>
        <v>0.1291800109202538</v>
      </c>
      <c r="G17" s="70">
        <f t="shared" si="7"/>
        <v>0.22478215754935796</v>
      </c>
      <c r="H17" s="70">
        <f t="shared" ref="H17" si="8">H16/H8</f>
        <v>0.12934677781642817</v>
      </c>
      <c r="I17" s="70">
        <f t="shared" ref="I17" si="9">I16/I8</f>
        <v>9.4435071346827409E-2</v>
      </c>
      <c r="J17" s="70">
        <v>9.6457359029743173E-2</v>
      </c>
      <c r="K17" s="70">
        <v>0.10248531337893246</v>
      </c>
      <c r="L17" s="70"/>
      <c r="M17" s="70"/>
      <c r="N17" s="70"/>
      <c r="O17" s="70"/>
      <c r="P17" s="18"/>
      <c r="Q17" s="18"/>
      <c r="R17" s="18"/>
      <c r="S17" s="70">
        <f>S16/S8</f>
        <v>0.12199585166805589</v>
      </c>
      <c r="T17" s="70">
        <f>T16/T8</f>
        <v>0.10343256598770641</v>
      </c>
      <c r="U17" s="70">
        <f t="shared" ref="U17:AN17" si="10">U16/U8</f>
        <v>0.10632980688497061</v>
      </c>
      <c r="V17" s="70">
        <f t="shared" si="10"/>
        <v>0.10331547220361688</v>
      </c>
      <c r="W17" s="151">
        <f t="shared" si="10"/>
        <v>0.12602934643720179</v>
      </c>
      <c r="X17" s="70">
        <f t="shared" si="10"/>
        <v>0.13081674621002917</v>
      </c>
      <c r="Y17" s="70">
        <f t="shared" si="10"/>
        <v>0.12915601897640588</v>
      </c>
      <c r="Z17" s="152">
        <f t="shared" si="10"/>
        <v>0.13031442321968337</v>
      </c>
      <c r="AA17" s="70">
        <f t="shared" si="10"/>
        <v>0.12740966794897751</v>
      </c>
      <c r="AB17" s="70">
        <f t="shared" si="10"/>
        <v>0.26281879973474803</v>
      </c>
      <c r="AC17" s="70">
        <f t="shared" si="10"/>
        <v>0.28091059553349873</v>
      </c>
      <c r="AD17" s="70">
        <f t="shared" si="10"/>
        <v>0.25853733719247474</v>
      </c>
      <c r="AE17" s="151">
        <f t="shared" si="10"/>
        <v>0.17287115833722558</v>
      </c>
      <c r="AF17" s="70">
        <f t="shared" si="10"/>
        <v>0.13160509166998804</v>
      </c>
      <c r="AG17" s="70">
        <f t="shared" si="10"/>
        <v>0.11434979622082253</v>
      </c>
      <c r="AH17" s="152">
        <f t="shared" si="10"/>
        <v>0.11061503776313676</v>
      </c>
      <c r="AI17" s="70">
        <f t="shared" si="10"/>
        <v>0.11083840453896675</v>
      </c>
      <c r="AJ17" s="70">
        <f t="shared" si="10"/>
        <v>8.846050712052797E-2</v>
      </c>
      <c r="AK17" s="70">
        <f t="shared" si="10"/>
        <v>9.1299390332209504E-2</v>
      </c>
      <c r="AL17" s="70">
        <f t="shared" si="10"/>
        <v>9.0566770259358914E-2</v>
      </c>
      <c r="AM17" s="151">
        <f t="shared" si="10"/>
        <v>9.3576548452265429E-2</v>
      </c>
      <c r="AN17" s="70">
        <f t="shared" si="10"/>
        <v>9.2013937355129083E-2</v>
      </c>
      <c r="AO17" s="70">
        <v>9.8883560141970098E-2</v>
      </c>
      <c r="AP17" s="152">
        <v>9.3066294187372361E-2</v>
      </c>
      <c r="AQ17" s="70">
        <v>9.1558600411149049E-2</v>
      </c>
      <c r="AR17" s="70">
        <v>9.6930859924854715E-2</v>
      </c>
      <c r="AS17" s="70">
        <v>0.10957070540487422</v>
      </c>
      <c r="AT17" s="70">
        <v>0.11154328443522493</v>
      </c>
      <c r="BD17" s="69"/>
    </row>
    <row r="18" spans="2:56" s="6" customFormat="1" ht="14.1" customHeight="1" x14ac:dyDescent="0.2">
      <c r="B18" s="18"/>
      <c r="C18" s="47"/>
      <c r="D18" s="47"/>
      <c r="E18" s="47"/>
      <c r="F18" s="47"/>
      <c r="G18" s="47"/>
      <c r="H18" s="47"/>
      <c r="I18" s="47"/>
      <c r="J18" s="47"/>
      <c r="K18" s="70"/>
      <c r="L18" s="70"/>
      <c r="M18" s="70"/>
      <c r="N18" s="70"/>
      <c r="O18" s="70"/>
      <c r="P18" s="18"/>
      <c r="Q18" s="18"/>
      <c r="R18" s="18"/>
      <c r="S18" s="47"/>
      <c r="T18" s="47"/>
      <c r="U18" s="47"/>
      <c r="V18" s="47"/>
      <c r="W18" s="144"/>
      <c r="X18" s="47"/>
      <c r="Y18" s="47"/>
      <c r="Z18" s="145"/>
      <c r="AA18" s="70"/>
      <c r="AB18" s="70"/>
      <c r="AC18" s="70"/>
      <c r="AD18" s="70"/>
      <c r="AE18" s="151"/>
      <c r="AF18" s="70"/>
      <c r="AG18" s="70"/>
      <c r="AH18" s="152"/>
      <c r="AI18" s="70"/>
      <c r="AJ18" s="70"/>
      <c r="AK18" s="70"/>
      <c r="AL18" s="70"/>
      <c r="AM18" s="151"/>
      <c r="AN18" s="70"/>
      <c r="AO18" s="70"/>
      <c r="AP18" s="152"/>
      <c r="AQ18" s="70"/>
      <c r="AR18" s="70"/>
      <c r="AS18" s="70"/>
      <c r="AT18" s="70"/>
      <c r="BD18" s="69"/>
    </row>
    <row r="19" spans="2:56" s="13" customFormat="1" ht="14.1" customHeight="1" x14ac:dyDescent="0.2">
      <c r="B19" s="13" t="s">
        <v>24</v>
      </c>
      <c r="C19" s="44"/>
      <c r="D19" s="44">
        <v>1820</v>
      </c>
      <c r="E19" s="44">
        <v>2242</v>
      </c>
      <c r="F19" s="44">
        <v>2301</v>
      </c>
      <c r="G19" s="44">
        <v>2597</v>
      </c>
      <c r="H19" s="44">
        <v>2429</v>
      </c>
      <c r="I19" s="44">
        <v>2973</v>
      </c>
      <c r="J19" s="44">
        <v>2983.0201897743041</v>
      </c>
      <c r="K19" s="44">
        <v>3068.8998068200344</v>
      </c>
      <c r="L19" s="44"/>
      <c r="M19" s="44"/>
      <c r="N19" s="44"/>
      <c r="O19" s="44"/>
      <c r="S19" s="44">
        <v>577.6</v>
      </c>
      <c r="T19" s="44">
        <v>613</v>
      </c>
      <c r="U19" s="44">
        <v>587</v>
      </c>
      <c r="V19" s="44">
        <v>465</v>
      </c>
      <c r="W19" s="142">
        <v>605</v>
      </c>
      <c r="X19" s="44">
        <v>622</v>
      </c>
      <c r="Y19" s="44">
        <v>565</v>
      </c>
      <c r="Z19" s="143">
        <v>509</v>
      </c>
      <c r="AA19" s="44">
        <v>421</v>
      </c>
      <c r="AB19" s="44">
        <v>562</v>
      </c>
      <c r="AC19" s="44">
        <v>710</v>
      </c>
      <c r="AD19" s="44">
        <v>902</v>
      </c>
      <c r="AE19" s="142">
        <v>672</v>
      </c>
      <c r="AF19" s="44">
        <v>565</v>
      </c>
      <c r="AG19" s="44">
        <v>580</v>
      </c>
      <c r="AH19" s="143">
        <v>613</v>
      </c>
      <c r="AI19" s="44">
        <v>718</v>
      </c>
      <c r="AJ19" s="44">
        <v>939</v>
      </c>
      <c r="AK19" s="44">
        <v>817</v>
      </c>
      <c r="AL19" s="44">
        <v>499</v>
      </c>
      <c r="AM19" s="142">
        <v>625.851</v>
      </c>
      <c r="AN19" s="44">
        <v>665.51346912016265</v>
      </c>
      <c r="AO19" s="44">
        <v>942.45997544013574</v>
      </c>
      <c r="AP19" s="143">
        <v>749.17424904476798</v>
      </c>
      <c r="AQ19" s="44">
        <v>735.22284486714477</v>
      </c>
      <c r="AR19" s="44">
        <v>788.22318649367844</v>
      </c>
      <c r="AS19" s="44">
        <v>801.25455093621611</v>
      </c>
      <c r="AT19" s="44">
        <v>744.20977545921096</v>
      </c>
      <c r="AV19" s="10"/>
      <c r="AW19" s="10"/>
      <c r="AX19" s="10"/>
      <c r="AY19" s="10"/>
      <c r="AZ19" s="10"/>
      <c r="BA19" s="10"/>
      <c r="BB19" s="10"/>
      <c r="BC19" s="10"/>
      <c r="BD19" s="69"/>
    </row>
    <row r="20" spans="2:56" s="13" customFormat="1" ht="14.1" customHeight="1" x14ac:dyDescent="0.2">
      <c r="C20" s="44"/>
      <c r="D20" s="44"/>
      <c r="E20" s="44"/>
      <c r="F20" s="44"/>
      <c r="G20" s="44"/>
      <c r="H20" s="44"/>
      <c r="I20" s="44"/>
      <c r="J20" s="44"/>
      <c r="K20" s="44"/>
      <c r="L20" s="44"/>
      <c r="M20" s="44"/>
      <c r="N20" s="44"/>
      <c r="O20" s="44"/>
      <c r="S20" s="44"/>
      <c r="T20" s="44"/>
      <c r="U20" s="44"/>
      <c r="V20" s="44"/>
      <c r="W20" s="142"/>
      <c r="X20" s="44"/>
      <c r="Y20" s="44"/>
      <c r="Z20" s="143"/>
      <c r="AA20" s="44"/>
      <c r="AB20" s="44"/>
      <c r="AC20" s="44"/>
      <c r="AD20" s="44"/>
      <c r="AE20" s="142"/>
      <c r="AF20" s="44"/>
      <c r="AG20" s="44"/>
      <c r="AH20" s="143"/>
      <c r="AI20" s="44"/>
      <c r="AJ20" s="44"/>
      <c r="AK20" s="44"/>
      <c r="AL20" s="44"/>
      <c r="AM20" s="142"/>
      <c r="AN20" s="44"/>
      <c r="AO20" s="44"/>
      <c r="AP20" s="143"/>
      <c r="AQ20" s="44"/>
      <c r="AR20" s="44"/>
      <c r="AS20" s="44"/>
      <c r="AT20" s="44"/>
      <c r="AV20" s="10"/>
      <c r="AW20" s="10"/>
      <c r="AX20" s="10"/>
      <c r="AY20" s="10"/>
      <c r="AZ20" s="10"/>
      <c r="BA20" s="10"/>
      <c r="BB20" s="10"/>
      <c r="BC20" s="10"/>
      <c r="BD20" s="69"/>
    </row>
    <row r="21" spans="2:56" s="6" customFormat="1" ht="14.1" customHeight="1" x14ac:dyDescent="0.2">
      <c r="B21" s="6" t="s">
        <v>45</v>
      </c>
      <c r="C21" s="47"/>
      <c r="D21" s="47">
        <v>1804</v>
      </c>
      <c r="E21" s="47">
        <v>2128</v>
      </c>
      <c r="F21" s="47">
        <v>2218</v>
      </c>
      <c r="G21" s="47">
        <v>2432</v>
      </c>
      <c r="H21" s="47">
        <v>2252</v>
      </c>
      <c r="I21" s="47">
        <v>2749</v>
      </c>
      <c r="J21" s="47">
        <v>2601.4496314614262</v>
      </c>
      <c r="K21" s="47">
        <v>2420.1814952730051</v>
      </c>
      <c r="L21" s="47"/>
      <c r="M21" s="47"/>
      <c r="N21" s="47"/>
      <c r="O21" s="47"/>
      <c r="S21" s="47">
        <v>542.20000000000005</v>
      </c>
      <c r="T21" s="47">
        <v>582.1</v>
      </c>
      <c r="U21" s="47">
        <v>558</v>
      </c>
      <c r="V21" s="47">
        <v>446</v>
      </c>
      <c r="W21" s="144">
        <v>578</v>
      </c>
      <c r="X21" s="47">
        <v>595</v>
      </c>
      <c r="Y21" s="47">
        <v>549</v>
      </c>
      <c r="Z21" s="145">
        <v>496</v>
      </c>
      <c r="AA21" s="47">
        <v>400</v>
      </c>
      <c r="AB21" s="47">
        <v>511</v>
      </c>
      <c r="AC21" s="47">
        <v>671</v>
      </c>
      <c r="AD21" s="47">
        <v>851</v>
      </c>
      <c r="AE21" s="144">
        <v>631</v>
      </c>
      <c r="AF21" s="47">
        <v>521</v>
      </c>
      <c r="AG21" s="47">
        <v>529</v>
      </c>
      <c r="AH21" s="145">
        <v>571</v>
      </c>
      <c r="AI21" s="47">
        <v>671</v>
      </c>
      <c r="AJ21" s="47">
        <v>891</v>
      </c>
      <c r="AK21" s="47">
        <v>767</v>
      </c>
      <c r="AL21" s="47">
        <v>419</v>
      </c>
      <c r="AM21" s="144">
        <v>537.32100000000003</v>
      </c>
      <c r="AN21" s="47">
        <v>551.42456023321483</v>
      </c>
      <c r="AO21" s="47">
        <v>835.46435558063092</v>
      </c>
      <c r="AP21" s="145">
        <v>676.98187777546434</v>
      </c>
      <c r="AQ21" s="47">
        <v>549.64980475093387</v>
      </c>
      <c r="AR21" s="47">
        <v>622.79917789099409</v>
      </c>
      <c r="AS21" s="47">
        <v>667.46697056804976</v>
      </c>
      <c r="AT21" s="47">
        <v>580.26554206302728</v>
      </c>
      <c r="AU21" s="86"/>
      <c r="BD21" s="69"/>
    </row>
    <row r="22" spans="2:56" s="6" customFormat="1" ht="14.1" customHeight="1" x14ac:dyDescent="0.2">
      <c r="B22" s="18" t="s">
        <v>46</v>
      </c>
      <c r="C22" s="70"/>
      <c r="D22" s="70">
        <f t="shared" ref="D22:I22" si="11">D21/D8</f>
        <v>9.1314031180400893E-2</v>
      </c>
      <c r="E22" s="70">
        <f t="shared" si="11"/>
        <v>9.2954178133053775E-2</v>
      </c>
      <c r="F22" s="70">
        <f t="shared" si="11"/>
        <v>0.10395088344190842</v>
      </c>
      <c r="G22" s="70">
        <f t="shared" si="11"/>
        <v>0.15075626084800398</v>
      </c>
      <c r="H22" s="70">
        <f t="shared" si="11"/>
        <v>0.10764303809569332</v>
      </c>
      <c r="I22" s="70">
        <f t="shared" si="11"/>
        <v>8.5609292765718908E-2</v>
      </c>
      <c r="J22" s="70">
        <v>7.5124453587642859E-2</v>
      </c>
      <c r="K22" s="70">
        <v>6.8263126360943518E-2</v>
      </c>
      <c r="L22" s="70"/>
      <c r="M22" s="70"/>
      <c r="N22" s="70"/>
      <c r="O22" s="70"/>
      <c r="P22" s="18"/>
      <c r="Q22" s="18"/>
      <c r="R22" s="18"/>
      <c r="S22" s="70">
        <f>S21/S8</f>
        <v>0.10510399906953304</v>
      </c>
      <c r="T22" s="70">
        <f t="shared" ref="T22:AN22" si="12">T21/T8</f>
        <v>0.10022555484770744</v>
      </c>
      <c r="U22" s="70">
        <f t="shared" si="12"/>
        <v>9.3702770780856426E-2</v>
      </c>
      <c r="V22" s="70">
        <f t="shared" si="12"/>
        <v>7.4681848626925659E-2</v>
      </c>
      <c r="W22" s="151">
        <f t="shared" si="12"/>
        <v>0.12117400419287212</v>
      </c>
      <c r="X22" s="70">
        <f t="shared" si="12"/>
        <v>0.1081031976744186</v>
      </c>
      <c r="Y22" s="70">
        <f t="shared" si="12"/>
        <v>9.739222990952634E-2</v>
      </c>
      <c r="Z22" s="152">
        <f t="shared" si="12"/>
        <v>9.1411721341688165E-2</v>
      </c>
      <c r="AA22" s="70">
        <f t="shared" si="12"/>
        <v>8.0988054261996359E-2</v>
      </c>
      <c r="AB22" s="70">
        <f t="shared" si="12"/>
        <v>0.16942970822281167</v>
      </c>
      <c r="AC22" s="70">
        <f t="shared" si="12"/>
        <v>0.16650124069478908</v>
      </c>
      <c r="AD22" s="70">
        <f t="shared" si="12"/>
        <v>0.20525808007718283</v>
      </c>
      <c r="AE22" s="151">
        <f t="shared" si="12"/>
        <v>0.14736104624007473</v>
      </c>
      <c r="AF22" s="70">
        <f t="shared" si="12"/>
        <v>0.10382622558788362</v>
      </c>
      <c r="AG22" s="70">
        <f t="shared" si="12"/>
        <v>9.7999258984809184E-2</v>
      </c>
      <c r="AH22" s="152">
        <f t="shared" si="12"/>
        <v>9.1756387594407837E-2</v>
      </c>
      <c r="AI22" s="70">
        <f t="shared" si="12"/>
        <v>9.9614014251781471E-2</v>
      </c>
      <c r="AJ22" s="70">
        <f t="shared" si="12"/>
        <v>0.10316081972907259</v>
      </c>
      <c r="AK22" s="70">
        <f t="shared" si="12"/>
        <v>8.9697111448953343E-2</v>
      </c>
      <c r="AL22" s="70">
        <f t="shared" si="12"/>
        <v>5.1178697935751805E-2</v>
      </c>
      <c r="AM22" s="151">
        <f t="shared" si="12"/>
        <v>6.7178308743090831E-2</v>
      </c>
      <c r="AN22" s="70">
        <f t="shared" si="12"/>
        <v>6.7811956842492971E-2</v>
      </c>
      <c r="AO22" s="70">
        <v>9.3505667981135257E-2</v>
      </c>
      <c r="AP22" s="152">
        <v>7.0787219548277269E-2</v>
      </c>
      <c r="AQ22" s="70">
        <v>6.2821959982449091E-2</v>
      </c>
      <c r="AR22" s="70">
        <v>7.0900388658959243E-2</v>
      </c>
      <c r="AS22" s="70">
        <v>7.3485432616831048E-2</v>
      </c>
      <c r="AT22" s="70">
        <v>6.5665570961089575E-2</v>
      </c>
      <c r="BD22" s="69"/>
    </row>
    <row r="23" spans="2:56" s="13" customFormat="1" ht="14.1" customHeight="1" x14ac:dyDescent="0.2">
      <c r="C23" s="44"/>
      <c r="D23" s="44"/>
      <c r="E23" s="44"/>
      <c r="F23" s="44"/>
      <c r="G23" s="44"/>
      <c r="H23" s="44"/>
      <c r="I23" s="44"/>
      <c r="J23" s="44"/>
      <c r="K23" s="44"/>
      <c r="L23" s="44"/>
      <c r="M23" s="44"/>
      <c r="N23" s="44"/>
      <c r="O23" s="44"/>
      <c r="S23" s="44"/>
      <c r="T23" s="44"/>
      <c r="U23" s="44"/>
      <c r="V23" s="44"/>
      <c r="W23" s="142"/>
      <c r="X23" s="44"/>
      <c r="Y23" s="44"/>
      <c r="Z23" s="143"/>
      <c r="AA23" s="44"/>
      <c r="AB23" s="44"/>
      <c r="AC23" s="44"/>
      <c r="AD23" s="44"/>
      <c r="AE23" s="142"/>
      <c r="AF23" s="44"/>
      <c r="AG23" s="44"/>
      <c r="AH23" s="143"/>
      <c r="AI23" s="44"/>
      <c r="AJ23" s="44"/>
      <c r="AK23" s="44"/>
      <c r="AL23" s="44"/>
      <c r="AM23" s="142"/>
      <c r="AN23" s="44"/>
      <c r="AO23" s="44"/>
      <c r="AP23" s="143"/>
      <c r="AQ23" s="44"/>
      <c r="AR23" s="44"/>
      <c r="AS23" s="44"/>
      <c r="AT23" s="44"/>
      <c r="AV23" s="10"/>
      <c r="AW23" s="10"/>
      <c r="AX23" s="10"/>
      <c r="AY23" s="10"/>
      <c r="AZ23" s="10"/>
      <c r="BA23" s="10"/>
      <c r="BB23" s="10"/>
      <c r="BC23" s="10"/>
      <c r="BD23" s="69"/>
    </row>
    <row r="24" spans="2:56" s="6" customFormat="1" ht="14.1" customHeight="1" x14ac:dyDescent="0.2">
      <c r="B24" s="6" t="s">
        <v>180</v>
      </c>
      <c r="C24" s="47"/>
      <c r="D24" s="47">
        <v>2296.585</v>
      </c>
      <c r="E24" s="47">
        <v>2797.1659999999997</v>
      </c>
      <c r="F24" s="47">
        <v>2744.087</v>
      </c>
      <c r="G24" s="47">
        <v>3384.1349999999998</v>
      </c>
      <c r="H24" s="47">
        <v>3070.0009999999997</v>
      </c>
      <c r="I24" s="47">
        <v>3538.2849999999999</v>
      </c>
      <c r="J24" s="47">
        <v>3690.652</v>
      </c>
      <c r="K24" s="47">
        <v>3877.7199999999993</v>
      </c>
      <c r="L24" s="47"/>
      <c r="M24" s="47"/>
      <c r="N24" s="47"/>
      <c r="O24" s="47"/>
      <c r="S24" s="47">
        <v>703.27800000000002</v>
      </c>
      <c r="T24" s="47">
        <v>738.07899999999995</v>
      </c>
      <c r="U24" s="47">
        <v>713.74699999999984</v>
      </c>
      <c r="V24" s="47">
        <v>642.0619999999999</v>
      </c>
      <c r="W24" s="144">
        <v>608.14</v>
      </c>
      <c r="X24" s="47">
        <v>780.38700000000006</v>
      </c>
      <c r="Y24" s="47">
        <v>701.33099999999956</v>
      </c>
      <c r="Z24" s="145">
        <v>654.22900000000016</v>
      </c>
      <c r="AA24" s="47">
        <v>609.79399999999998</v>
      </c>
      <c r="AB24" s="47">
        <v>706.03999999999985</v>
      </c>
      <c r="AC24" s="47">
        <v>1064.6340000000005</v>
      </c>
      <c r="AD24" s="47">
        <v>1003.6669999999993</v>
      </c>
      <c r="AE24" s="144">
        <v>802.68200000000002</v>
      </c>
      <c r="AF24" s="47">
        <v>735.33999999999992</v>
      </c>
      <c r="AG24" s="47">
        <v>738.9970000000003</v>
      </c>
      <c r="AH24" s="145">
        <v>792.98199999999952</v>
      </c>
      <c r="AI24" s="47">
        <v>886.73599999999999</v>
      </c>
      <c r="AJ24" s="47">
        <v>1127.652</v>
      </c>
      <c r="AK24" s="47">
        <v>865.07399999999996</v>
      </c>
      <c r="AL24" s="47">
        <v>658.82299999999975</v>
      </c>
      <c r="AM24" s="144">
        <v>790.3069999999999</v>
      </c>
      <c r="AN24" s="47">
        <v>854.34</v>
      </c>
      <c r="AO24" s="47">
        <v>1108.201</v>
      </c>
      <c r="AP24" s="145">
        <v>937.80399999999997</v>
      </c>
      <c r="AQ24" s="47">
        <v>913.11500000000001</v>
      </c>
      <c r="AR24" s="47">
        <v>978.57400000000007</v>
      </c>
      <c r="AS24" s="47">
        <v>1004.972</v>
      </c>
      <c r="AT24" s="47">
        <v>981.05899999999951</v>
      </c>
      <c r="AU24" s="86"/>
      <c r="BD24" s="69"/>
    </row>
    <row r="25" spans="2:56" s="13" customFormat="1" ht="14.1" customHeight="1" x14ac:dyDescent="0.2">
      <c r="B25" s="13" t="s">
        <v>246</v>
      </c>
      <c r="C25" s="44"/>
      <c r="D25" s="44">
        <v>1084.9070000000002</v>
      </c>
      <c r="E25" s="44">
        <v>2119.8890000000001</v>
      </c>
      <c r="F25" s="44">
        <v>-999.202</v>
      </c>
      <c r="G25" s="44">
        <v>-1690.0209999999997</v>
      </c>
      <c r="H25" s="44">
        <v>-192.39299999999957</v>
      </c>
      <c r="I25" s="44">
        <v>969.15899999999965</v>
      </c>
      <c r="J25" s="44">
        <v>1360.616</v>
      </c>
      <c r="K25" s="44">
        <v>53.733000000000175</v>
      </c>
      <c r="L25" s="44"/>
      <c r="M25" s="44"/>
      <c r="N25" s="44"/>
      <c r="O25" s="44"/>
      <c r="S25" s="44">
        <v>1425.4059999999999</v>
      </c>
      <c r="T25" s="44">
        <v>410.93700000000013</v>
      </c>
      <c r="U25" s="44">
        <v>-249.69299999999998</v>
      </c>
      <c r="V25" s="44">
        <v>533.23900000000026</v>
      </c>
      <c r="W25" s="142">
        <v>-1507.413</v>
      </c>
      <c r="X25" s="44">
        <v>1091.6600000000001</v>
      </c>
      <c r="Y25" s="44">
        <v>-190.6869999999999</v>
      </c>
      <c r="Z25" s="143">
        <v>-392.76200000000017</v>
      </c>
      <c r="AA25" s="44">
        <v>147.03899999999999</v>
      </c>
      <c r="AB25" s="44">
        <v>-2075.17</v>
      </c>
      <c r="AC25" s="44">
        <v>708.47499999999991</v>
      </c>
      <c r="AD25" s="44">
        <v>-470.36499999999955</v>
      </c>
      <c r="AE25" s="142">
        <v>271.78499999999997</v>
      </c>
      <c r="AF25" s="44">
        <v>982.98300000000006</v>
      </c>
      <c r="AG25" s="44">
        <v>-1290.48</v>
      </c>
      <c r="AH25" s="143">
        <v>-156.68099999999959</v>
      </c>
      <c r="AI25" s="44">
        <v>1179.2809999999999</v>
      </c>
      <c r="AJ25" s="44">
        <v>-777.81500000000005</v>
      </c>
      <c r="AK25" s="44">
        <v>-295.37199999999984</v>
      </c>
      <c r="AL25" s="44">
        <v>863.0649999999996</v>
      </c>
      <c r="AM25" s="142">
        <v>466.70500000000015</v>
      </c>
      <c r="AN25" s="44">
        <v>-484.34800000000018</v>
      </c>
      <c r="AO25" s="44">
        <v>590.65000000000009</v>
      </c>
      <c r="AP25" s="143">
        <v>787.60899999999992</v>
      </c>
      <c r="AQ25" s="44">
        <v>-48.30499999999995</v>
      </c>
      <c r="AR25" s="44">
        <v>493.89499999999987</v>
      </c>
      <c r="AS25" s="44">
        <v>-498.16800000000035</v>
      </c>
      <c r="AT25" s="44">
        <v>106.3110000000006</v>
      </c>
      <c r="AV25" s="10"/>
      <c r="AW25" s="10"/>
      <c r="AX25" s="10"/>
      <c r="AY25" s="10"/>
      <c r="AZ25" s="10"/>
      <c r="BA25" s="10"/>
      <c r="BB25" s="10"/>
      <c r="BC25" s="10"/>
      <c r="BD25" s="69"/>
    </row>
    <row r="26" spans="2:56" s="6" customFormat="1" ht="14.1" customHeight="1" x14ac:dyDescent="0.2">
      <c r="B26" s="6" t="s">
        <v>189</v>
      </c>
      <c r="C26" s="47"/>
      <c r="D26" s="47">
        <v>3381.4920000000002</v>
      </c>
      <c r="E26" s="47">
        <v>4917.0550000000003</v>
      </c>
      <c r="F26" s="47">
        <v>1744.885</v>
      </c>
      <c r="G26" s="47">
        <v>1694.114</v>
      </c>
      <c r="H26" s="47">
        <v>2877.6080000000002</v>
      </c>
      <c r="I26" s="47">
        <v>4507.4439999999995</v>
      </c>
      <c r="J26" s="47">
        <v>5051.268</v>
      </c>
      <c r="K26" s="47">
        <v>3931.4529999999995</v>
      </c>
      <c r="L26" s="47"/>
      <c r="M26" s="47"/>
      <c r="N26" s="47"/>
      <c r="O26" s="47"/>
      <c r="S26" s="47">
        <v>2128.6840000000002</v>
      </c>
      <c r="T26" s="47">
        <v>1149.0160000000001</v>
      </c>
      <c r="U26" s="47">
        <v>464.05399999999986</v>
      </c>
      <c r="V26" s="47">
        <v>1175.3010000000002</v>
      </c>
      <c r="W26" s="144">
        <v>-899.27300000000002</v>
      </c>
      <c r="X26" s="47">
        <v>1872.047</v>
      </c>
      <c r="Y26" s="47">
        <v>510.64399999999966</v>
      </c>
      <c r="Z26" s="145">
        <v>261.46699999999998</v>
      </c>
      <c r="AA26" s="47">
        <v>756.83299999999997</v>
      </c>
      <c r="AB26" s="47">
        <v>-1369.13</v>
      </c>
      <c r="AC26" s="47">
        <v>1773.1090000000004</v>
      </c>
      <c r="AD26" s="47">
        <v>533.30199999999979</v>
      </c>
      <c r="AE26" s="144">
        <v>1074.4670000000001</v>
      </c>
      <c r="AF26" s="47">
        <v>1718.3229999999999</v>
      </c>
      <c r="AG26" s="47">
        <v>-551.48299999999972</v>
      </c>
      <c r="AH26" s="145">
        <v>636.30099999999993</v>
      </c>
      <c r="AI26" s="47">
        <v>2066.0169999999998</v>
      </c>
      <c r="AJ26" s="47">
        <v>349.83699999999999</v>
      </c>
      <c r="AK26" s="47">
        <v>569.70200000000011</v>
      </c>
      <c r="AL26" s="47">
        <v>1521.8879999999995</v>
      </c>
      <c r="AM26" s="144">
        <v>1257.0120000000002</v>
      </c>
      <c r="AN26" s="47">
        <v>369.99199999999985</v>
      </c>
      <c r="AO26" s="47">
        <v>1698.8510000000001</v>
      </c>
      <c r="AP26" s="145">
        <v>1725.413</v>
      </c>
      <c r="AQ26" s="47">
        <v>864.81000000000006</v>
      </c>
      <c r="AR26" s="47">
        <v>1472.4690000000001</v>
      </c>
      <c r="AS26" s="47">
        <v>506.80399999999963</v>
      </c>
      <c r="AT26" s="47">
        <v>1087.3700000000001</v>
      </c>
      <c r="BD26" s="69"/>
    </row>
    <row r="27" spans="2:56" s="13" customFormat="1" ht="14.1" customHeight="1" x14ac:dyDescent="0.2">
      <c r="B27" s="13" t="s">
        <v>247</v>
      </c>
      <c r="C27" s="44"/>
      <c r="D27" s="44">
        <v>1458.165</v>
      </c>
      <c r="E27" s="44">
        <v>674.92899999999997</v>
      </c>
      <c r="F27" s="44">
        <v>462.85500000000002</v>
      </c>
      <c r="G27" s="44">
        <v>979.04300000000001</v>
      </c>
      <c r="H27" s="44">
        <v>617.47199999999998</v>
      </c>
      <c r="I27" s="44">
        <v>1119.875</v>
      </c>
      <c r="J27" s="44">
        <v>1026.27</v>
      </c>
      <c r="K27" s="44">
        <v>1155.9690000000001</v>
      </c>
      <c r="L27" s="44"/>
      <c r="M27" s="44"/>
      <c r="N27" s="44"/>
      <c r="O27" s="44"/>
      <c r="R27" s="214"/>
      <c r="S27" s="44">
        <v>163.05199999999999</v>
      </c>
      <c r="T27" s="44">
        <v>151.328</v>
      </c>
      <c r="U27" s="44">
        <v>156.42999999999998</v>
      </c>
      <c r="V27" s="44">
        <v>204.08900000000008</v>
      </c>
      <c r="W27" s="142">
        <v>64.346999999999994</v>
      </c>
      <c r="X27" s="44">
        <v>170.82</v>
      </c>
      <c r="Y27" s="44">
        <v>168.02300000000002</v>
      </c>
      <c r="Z27" s="143">
        <v>59.665000000000006</v>
      </c>
      <c r="AA27" s="44">
        <v>224.19899999999998</v>
      </c>
      <c r="AB27" s="44">
        <v>189.941</v>
      </c>
      <c r="AC27" s="44">
        <v>199.04399999999995</v>
      </c>
      <c r="AD27" s="44">
        <v>365.85900000000004</v>
      </c>
      <c r="AE27" s="142">
        <v>239.72399999999999</v>
      </c>
      <c r="AF27" s="44">
        <v>55.771000000000015</v>
      </c>
      <c r="AG27" s="44">
        <v>168.82400000000001</v>
      </c>
      <c r="AH27" s="143">
        <v>153.15299999999996</v>
      </c>
      <c r="AI27" s="44">
        <v>199.92999999999998</v>
      </c>
      <c r="AJ27" s="44">
        <v>258.25800000000004</v>
      </c>
      <c r="AK27" s="44">
        <v>275.029</v>
      </c>
      <c r="AL27" s="44">
        <v>383.69500000000005</v>
      </c>
      <c r="AM27" s="142">
        <v>209.143</v>
      </c>
      <c r="AN27" s="44">
        <v>196.41799999999998</v>
      </c>
      <c r="AO27" s="44">
        <v>250.97799999999998</v>
      </c>
      <c r="AP27" s="143">
        <v>369.73099999999999</v>
      </c>
      <c r="AQ27" s="44">
        <v>283.666</v>
      </c>
      <c r="AR27" s="44">
        <v>260.53799999999995</v>
      </c>
      <c r="AS27" s="44">
        <v>328.60399999999998</v>
      </c>
      <c r="AT27" s="44">
        <v>283.16100000000012</v>
      </c>
      <c r="AV27" s="10"/>
      <c r="AW27" s="10"/>
      <c r="AX27" s="10"/>
      <c r="AY27" s="10"/>
      <c r="AZ27" s="10"/>
      <c r="BA27" s="10"/>
      <c r="BB27" s="10"/>
      <c r="BC27" s="10"/>
      <c r="BD27" s="69"/>
    </row>
    <row r="28" spans="2:56" s="6" customFormat="1" ht="14.1" customHeight="1" x14ac:dyDescent="0.2">
      <c r="B28" s="6" t="s">
        <v>245</v>
      </c>
      <c r="C28" s="47"/>
      <c r="D28" s="47">
        <v>1923.3270000000002</v>
      </c>
      <c r="E28" s="47">
        <v>4242.1260000000002</v>
      </c>
      <c r="F28" s="47">
        <v>1282.03</v>
      </c>
      <c r="G28" s="47">
        <v>715.07100000000003</v>
      </c>
      <c r="H28" s="47">
        <v>2260.1360000000004</v>
      </c>
      <c r="I28" s="47">
        <v>3387.5689999999995</v>
      </c>
      <c r="J28" s="47">
        <v>4024.998</v>
      </c>
      <c r="K28" s="47">
        <v>2775.4839999999995</v>
      </c>
      <c r="L28" s="47"/>
      <c r="M28" s="47"/>
      <c r="N28" s="47"/>
      <c r="O28" s="47"/>
      <c r="S28" s="47">
        <v>1965.6320000000003</v>
      </c>
      <c r="T28" s="47">
        <v>997.6880000000001</v>
      </c>
      <c r="U28" s="47">
        <v>307.62399999999991</v>
      </c>
      <c r="V28" s="47">
        <v>971.2120000000001</v>
      </c>
      <c r="W28" s="144">
        <v>-963.62</v>
      </c>
      <c r="X28" s="47">
        <v>1701.2270000000001</v>
      </c>
      <c r="Y28" s="47">
        <v>342.62099999999964</v>
      </c>
      <c r="Z28" s="145">
        <v>201.80199999999996</v>
      </c>
      <c r="AA28" s="47">
        <v>532.63400000000001</v>
      </c>
      <c r="AB28" s="47">
        <v>-1559.0710000000001</v>
      </c>
      <c r="AC28" s="47">
        <v>1574.0650000000005</v>
      </c>
      <c r="AD28" s="47">
        <v>167.44299999999976</v>
      </c>
      <c r="AE28" s="144">
        <v>834.74300000000017</v>
      </c>
      <c r="AF28" s="47">
        <v>1662.5519999999999</v>
      </c>
      <c r="AG28" s="47">
        <v>-720.30699999999979</v>
      </c>
      <c r="AH28" s="145">
        <v>483.14799999999997</v>
      </c>
      <c r="AI28" s="47">
        <v>1866.0869999999998</v>
      </c>
      <c r="AJ28" s="47">
        <v>91.578999999999951</v>
      </c>
      <c r="AK28" s="47">
        <v>294.67300000000012</v>
      </c>
      <c r="AL28" s="47">
        <v>1138.1929999999993</v>
      </c>
      <c r="AM28" s="144">
        <v>1047.8690000000001</v>
      </c>
      <c r="AN28" s="47">
        <v>173.57399999999987</v>
      </c>
      <c r="AO28" s="47">
        <v>1447.873</v>
      </c>
      <c r="AP28" s="145">
        <v>1355.682</v>
      </c>
      <c r="AQ28" s="47">
        <v>581.14400000000001</v>
      </c>
      <c r="AR28" s="47">
        <v>1211.931</v>
      </c>
      <c r="AS28" s="47">
        <v>178.19999999999965</v>
      </c>
      <c r="AT28" s="47">
        <v>804.20900000000006</v>
      </c>
      <c r="BD28" s="69"/>
    </row>
    <row r="29" spans="2:56" s="6" customFormat="1" ht="14.1" customHeight="1" x14ac:dyDescent="0.2">
      <c r="B29" s="13" t="s">
        <v>259</v>
      </c>
      <c r="C29" s="47"/>
      <c r="D29" s="47"/>
      <c r="E29" s="44">
        <f>E28-E25</f>
        <v>2122.2370000000001</v>
      </c>
      <c r="F29" s="44">
        <f t="shared" ref="F29:AT29" si="13">F28-F25</f>
        <v>2281.232</v>
      </c>
      <c r="G29" s="44">
        <f t="shared" si="13"/>
        <v>2405.0919999999996</v>
      </c>
      <c r="H29" s="44">
        <f t="shared" si="13"/>
        <v>2452.529</v>
      </c>
      <c r="I29" s="44">
        <f t="shared" si="13"/>
        <v>2418.41</v>
      </c>
      <c r="J29" s="44">
        <f t="shared" si="13"/>
        <v>2664.3820000000001</v>
      </c>
      <c r="K29" s="44">
        <f t="shared" si="13"/>
        <v>2721.7509999999993</v>
      </c>
      <c r="L29" s="44">
        <f t="shared" si="13"/>
        <v>0</v>
      </c>
      <c r="M29" s="44">
        <f t="shared" si="13"/>
        <v>0</v>
      </c>
      <c r="N29" s="44">
        <f t="shared" si="13"/>
        <v>0</v>
      </c>
      <c r="O29" s="44">
        <f t="shared" si="13"/>
        <v>0</v>
      </c>
      <c r="P29" s="13">
        <f t="shared" si="13"/>
        <v>0</v>
      </c>
      <c r="Q29" s="13">
        <f t="shared" si="13"/>
        <v>0</v>
      </c>
      <c r="R29" s="13"/>
      <c r="S29" s="44">
        <f t="shared" si="13"/>
        <v>540.22600000000034</v>
      </c>
      <c r="T29" s="44">
        <f t="shared" si="13"/>
        <v>586.75099999999998</v>
      </c>
      <c r="U29" s="44">
        <f t="shared" si="13"/>
        <v>557.31699999999989</v>
      </c>
      <c r="V29" s="44">
        <f t="shared" si="13"/>
        <v>437.97299999999984</v>
      </c>
      <c r="W29" s="142">
        <f t="shared" si="13"/>
        <v>543.79300000000001</v>
      </c>
      <c r="X29" s="44">
        <f t="shared" si="13"/>
        <v>609.56700000000001</v>
      </c>
      <c r="Y29" s="44">
        <f t="shared" si="13"/>
        <v>533.30799999999954</v>
      </c>
      <c r="Z29" s="143">
        <f t="shared" si="13"/>
        <v>594.56400000000008</v>
      </c>
      <c r="AA29" s="44">
        <f t="shared" si="13"/>
        <v>385.59500000000003</v>
      </c>
      <c r="AB29" s="44">
        <f t="shared" si="13"/>
        <v>516.09899999999993</v>
      </c>
      <c r="AC29" s="44">
        <f t="shared" si="13"/>
        <v>865.5900000000006</v>
      </c>
      <c r="AD29" s="44">
        <f t="shared" si="13"/>
        <v>637.80799999999931</v>
      </c>
      <c r="AE29" s="142">
        <f t="shared" si="13"/>
        <v>562.9580000000002</v>
      </c>
      <c r="AF29" s="44">
        <f t="shared" si="13"/>
        <v>679.56899999999985</v>
      </c>
      <c r="AG29" s="44">
        <f t="shared" si="13"/>
        <v>570.17300000000023</v>
      </c>
      <c r="AH29" s="143">
        <f t="shared" si="13"/>
        <v>639.8289999999995</v>
      </c>
      <c r="AI29" s="44">
        <f t="shared" si="13"/>
        <v>686.80599999999981</v>
      </c>
      <c r="AJ29" s="44">
        <f t="shared" si="13"/>
        <v>869.39400000000001</v>
      </c>
      <c r="AK29" s="44">
        <f t="shared" si="13"/>
        <v>590.04499999999996</v>
      </c>
      <c r="AL29" s="44">
        <f t="shared" si="13"/>
        <v>275.1279999999997</v>
      </c>
      <c r="AM29" s="142">
        <f t="shared" si="13"/>
        <v>581.16399999999999</v>
      </c>
      <c r="AN29" s="44">
        <f t="shared" si="13"/>
        <v>657.92200000000003</v>
      </c>
      <c r="AO29" s="44">
        <f t="shared" si="13"/>
        <v>857.22299999999996</v>
      </c>
      <c r="AP29" s="143">
        <f t="shared" si="13"/>
        <v>568.07300000000009</v>
      </c>
      <c r="AQ29" s="44">
        <f t="shared" si="13"/>
        <v>629.44899999999996</v>
      </c>
      <c r="AR29" s="44">
        <f t="shared" si="13"/>
        <v>718.03600000000017</v>
      </c>
      <c r="AS29" s="44">
        <f t="shared" si="13"/>
        <v>676.36799999999994</v>
      </c>
      <c r="AT29" s="44">
        <f t="shared" si="13"/>
        <v>697.89799999999946</v>
      </c>
      <c r="BD29" s="69"/>
    </row>
    <row r="30" spans="2:56" s="6" customFormat="1" ht="14.1" customHeight="1" x14ac:dyDescent="0.2">
      <c r="C30" s="47"/>
      <c r="D30" s="47"/>
      <c r="E30" s="47"/>
      <c r="F30" s="47"/>
      <c r="G30" s="47"/>
      <c r="H30" s="47"/>
      <c r="I30" s="47"/>
      <c r="J30" s="47"/>
      <c r="K30" s="47"/>
      <c r="L30" s="47"/>
      <c r="M30" s="47"/>
      <c r="N30" s="47"/>
      <c r="O30" s="47"/>
      <c r="S30" s="47"/>
      <c r="T30" s="47"/>
      <c r="U30" s="47"/>
      <c r="V30" s="47"/>
      <c r="W30" s="144"/>
      <c r="X30" s="47"/>
      <c r="Y30" s="47"/>
      <c r="Z30" s="145"/>
      <c r="AA30" s="47"/>
      <c r="AB30" s="47"/>
      <c r="AC30" s="47"/>
      <c r="AD30" s="47"/>
      <c r="AE30" s="144"/>
      <c r="AF30" s="47"/>
      <c r="AG30" s="47"/>
      <c r="AH30" s="145"/>
      <c r="AI30" s="47"/>
      <c r="AJ30" s="47"/>
      <c r="AK30" s="47"/>
      <c r="AL30" s="47"/>
      <c r="AM30" s="144"/>
      <c r="AN30" s="47"/>
      <c r="AO30" s="47"/>
      <c r="AP30" s="145"/>
      <c r="AQ30" s="47"/>
      <c r="AR30" s="47"/>
      <c r="AS30" s="47"/>
      <c r="AT30" s="47"/>
      <c r="BD30" s="76"/>
    </row>
    <row r="31" spans="2:56" s="6" customFormat="1" ht="14.1" customHeight="1" x14ac:dyDescent="0.2">
      <c r="B31" s="6" t="s">
        <v>250</v>
      </c>
      <c r="C31" s="47"/>
      <c r="D31" s="47"/>
      <c r="E31" s="47">
        <v>772</v>
      </c>
      <c r="F31" s="47">
        <v>508</v>
      </c>
      <c r="G31" s="47">
        <v>962</v>
      </c>
      <c r="H31" s="47">
        <v>615</v>
      </c>
      <c r="I31" s="47">
        <v>1253</v>
      </c>
      <c r="J31" s="47">
        <v>1175.8229014183935</v>
      </c>
      <c r="K31" s="47">
        <v>1073.096452900922</v>
      </c>
      <c r="L31" s="47"/>
      <c r="M31" s="47"/>
      <c r="N31" s="47"/>
      <c r="O31" s="47"/>
      <c r="S31" s="47">
        <v>153</v>
      </c>
      <c r="T31" s="47">
        <v>179</v>
      </c>
      <c r="U31" s="47">
        <v>195</v>
      </c>
      <c r="V31" s="47">
        <v>245</v>
      </c>
      <c r="W31" s="144">
        <v>46</v>
      </c>
      <c r="X31" s="47">
        <v>92</v>
      </c>
      <c r="Y31" s="47">
        <v>106</v>
      </c>
      <c r="Z31" s="145">
        <v>264</v>
      </c>
      <c r="AA31" s="47">
        <v>185</v>
      </c>
      <c r="AB31" s="47">
        <v>199</v>
      </c>
      <c r="AC31" s="47">
        <v>217</v>
      </c>
      <c r="AD31" s="47">
        <v>361</v>
      </c>
      <c r="AE31" s="144">
        <v>180</v>
      </c>
      <c r="AF31" s="47">
        <v>81</v>
      </c>
      <c r="AG31" s="47">
        <v>148</v>
      </c>
      <c r="AH31" s="145">
        <v>206</v>
      </c>
      <c r="AI31" s="47">
        <v>196</v>
      </c>
      <c r="AJ31" s="47">
        <v>217</v>
      </c>
      <c r="AK31" s="47">
        <v>331</v>
      </c>
      <c r="AL31" s="47">
        <v>509</v>
      </c>
      <c r="AM31" s="144">
        <v>157.06684061656972</v>
      </c>
      <c r="AN31" s="47">
        <v>226.85694600239998</v>
      </c>
      <c r="AO31" s="47">
        <v>235.94835352935033</v>
      </c>
      <c r="AP31" s="145">
        <v>555.9507612700736</v>
      </c>
      <c r="AQ31" s="47">
        <v>169.20582634853329</v>
      </c>
      <c r="AR31" s="47">
        <v>200.60045130417365</v>
      </c>
      <c r="AS31" s="47">
        <v>307.17604131689473</v>
      </c>
      <c r="AT31" s="47">
        <v>396.11413393132045</v>
      </c>
      <c r="BD31" s="76"/>
    </row>
    <row r="32" spans="2:56" s="13" customFormat="1" ht="14.1" customHeight="1" x14ac:dyDescent="0.2">
      <c r="B32" s="77" t="s">
        <v>248</v>
      </c>
      <c r="C32" s="18"/>
      <c r="D32" s="18"/>
      <c r="E32" s="44">
        <v>232</v>
      </c>
      <c r="F32" s="44">
        <v>345</v>
      </c>
      <c r="G32" s="44">
        <v>761</v>
      </c>
      <c r="H32" s="44">
        <v>398</v>
      </c>
      <c r="I32" s="44">
        <v>801</v>
      </c>
      <c r="J32" s="44">
        <v>667.95958934999976</v>
      </c>
      <c r="K32" s="44">
        <v>620.65088885092246</v>
      </c>
      <c r="L32" s="44"/>
      <c r="M32" s="44"/>
      <c r="N32" s="44"/>
      <c r="O32" s="44"/>
      <c r="P32" s="77"/>
      <c r="Q32" s="77"/>
      <c r="R32" s="77"/>
      <c r="S32" s="44">
        <v>70</v>
      </c>
      <c r="T32" s="44">
        <v>33</v>
      </c>
      <c r="U32" s="44">
        <v>44</v>
      </c>
      <c r="V32" s="44">
        <v>86</v>
      </c>
      <c r="W32" s="142">
        <v>9</v>
      </c>
      <c r="X32" s="44">
        <v>68</v>
      </c>
      <c r="Y32" s="44">
        <v>69</v>
      </c>
      <c r="Z32" s="143">
        <v>199</v>
      </c>
      <c r="AA32" s="44">
        <v>154</v>
      </c>
      <c r="AB32" s="44">
        <v>163</v>
      </c>
      <c r="AC32" s="44">
        <v>162</v>
      </c>
      <c r="AD32" s="44">
        <v>282</v>
      </c>
      <c r="AE32" s="142">
        <v>128</v>
      </c>
      <c r="AF32" s="44">
        <v>62</v>
      </c>
      <c r="AG32" s="44">
        <v>96</v>
      </c>
      <c r="AH32" s="143">
        <v>112.4</v>
      </c>
      <c r="AI32" s="44">
        <v>128</v>
      </c>
      <c r="AJ32" s="44">
        <v>154</v>
      </c>
      <c r="AK32" s="44">
        <v>242</v>
      </c>
      <c r="AL32" s="44">
        <v>277</v>
      </c>
      <c r="AM32" s="142">
        <v>122.0254374365697</v>
      </c>
      <c r="AN32" s="44">
        <v>147.90494676239996</v>
      </c>
      <c r="AO32" s="44">
        <v>114.68018032103029</v>
      </c>
      <c r="AP32" s="143">
        <v>283.34902482999973</v>
      </c>
      <c r="AQ32" s="44">
        <v>95.965537668533315</v>
      </c>
      <c r="AR32" s="44">
        <v>109.43869119417364</v>
      </c>
      <c r="AS32" s="44">
        <v>186.7316097568947</v>
      </c>
      <c r="AT32" s="44">
        <v>228.51505023132086</v>
      </c>
      <c r="AU32" s="18"/>
      <c r="AV32" s="10"/>
      <c r="AW32" s="10"/>
      <c r="AX32" s="10"/>
      <c r="AY32" s="10"/>
      <c r="AZ32" s="10"/>
      <c r="BA32" s="10"/>
      <c r="BB32" s="10"/>
      <c r="BC32" s="10"/>
      <c r="BD32" s="18"/>
    </row>
    <row r="33" spans="2:56" s="13" customFormat="1" ht="14.1" customHeight="1" thickBot="1" x14ac:dyDescent="0.25">
      <c r="B33" s="149" t="s">
        <v>249</v>
      </c>
      <c r="C33" s="150"/>
      <c r="D33" s="150"/>
      <c r="E33" s="150">
        <v>540</v>
      </c>
      <c r="F33" s="150">
        <v>163</v>
      </c>
      <c r="G33" s="150">
        <v>201</v>
      </c>
      <c r="H33" s="150">
        <v>217</v>
      </c>
      <c r="I33" s="150">
        <v>452</v>
      </c>
      <c r="J33" s="150">
        <v>507.86331206839372</v>
      </c>
      <c r="K33" s="150">
        <v>452.44556404999958</v>
      </c>
      <c r="L33" s="44"/>
      <c r="M33" s="44"/>
      <c r="N33" s="44"/>
      <c r="O33" s="44"/>
      <c r="P33" s="77"/>
      <c r="Q33" s="77"/>
      <c r="R33" s="77"/>
      <c r="S33" s="150">
        <v>83</v>
      </c>
      <c r="T33" s="150">
        <v>146</v>
      </c>
      <c r="U33" s="150">
        <v>151</v>
      </c>
      <c r="V33" s="150">
        <v>159</v>
      </c>
      <c r="W33" s="153">
        <v>37</v>
      </c>
      <c r="X33" s="150">
        <v>24</v>
      </c>
      <c r="Y33" s="150">
        <v>37</v>
      </c>
      <c r="Z33" s="154">
        <v>65</v>
      </c>
      <c r="AA33" s="150">
        <v>31</v>
      </c>
      <c r="AB33" s="150">
        <v>36</v>
      </c>
      <c r="AC33" s="150">
        <v>55</v>
      </c>
      <c r="AD33" s="150">
        <v>79</v>
      </c>
      <c r="AE33" s="153">
        <v>52</v>
      </c>
      <c r="AF33" s="150">
        <v>19</v>
      </c>
      <c r="AG33" s="150">
        <v>52</v>
      </c>
      <c r="AH33" s="154">
        <v>93.6</v>
      </c>
      <c r="AI33" s="150">
        <v>68</v>
      </c>
      <c r="AJ33" s="150">
        <v>63</v>
      </c>
      <c r="AK33" s="150">
        <v>89</v>
      </c>
      <c r="AL33" s="150">
        <v>232</v>
      </c>
      <c r="AM33" s="153">
        <v>35.041403180000017</v>
      </c>
      <c r="AN33" s="150">
        <v>78.951999240000021</v>
      </c>
      <c r="AO33" s="150">
        <v>121.26817320832004</v>
      </c>
      <c r="AP33" s="154">
        <v>272.60173644007386</v>
      </c>
      <c r="AQ33" s="150">
        <v>73.240288679999978</v>
      </c>
      <c r="AR33" s="150">
        <v>91.161760110000003</v>
      </c>
      <c r="AS33" s="150">
        <v>120.44443156000003</v>
      </c>
      <c r="AT33" s="150">
        <v>167.5990836999996</v>
      </c>
      <c r="AV33" s="10"/>
      <c r="AW33" s="10"/>
      <c r="AX33" s="10"/>
      <c r="AY33" s="10"/>
      <c r="AZ33" s="10"/>
      <c r="BA33" s="10"/>
      <c r="BB33" s="10"/>
      <c r="BC33" s="10"/>
      <c r="BD33" s="69"/>
    </row>
    <row r="34" spans="2:56" s="13" customFormat="1" ht="14.1" customHeight="1" thickTop="1" x14ac:dyDescent="0.2">
      <c r="C34" s="78"/>
      <c r="D34" s="78"/>
      <c r="E34" s="78"/>
      <c r="F34" s="78"/>
      <c r="G34" s="78"/>
      <c r="H34" s="78"/>
      <c r="I34" s="78"/>
      <c r="J34" s="78"/>
      <c r="K34" s="78"/>
      <c r="L34" s="78"/>
      <c r="M34" s="78"/>
      <c r="N34" s="78"/>
      <c r="O34" s="78"/>
      <c r="X34" s="79"/>
      <c r="Y34" s="79"/>
      <c r="Z34" s="79"/>
      <c r="AA34" s="79"/>
      <c r="AB34" s="79"/>
      <c r="AC34" s="79"/>
      <c r="AE34" s="79"/>
      <c r="AF34" s="79"/>
      <c r="AG34" s="79"/>
      <c r="AI34" s="79"/>
      <c r="AJ34" s="78"/>
      <c r="AK34" s="78"/>
      <c r="AL34" s="78"/>
      <c r="AM34" s="78"/>
      <c r="AN34" s="78"/>
      <c r="AO34" s="78"/>
      <c r="AP34" s="78"/>
      <c r="AQ34" s="78"/>
      <c r="AR34" s="78"/>
      <c r="AS34" s="78"/>
      <c r="AT34" s="78"/>
      <c r="AU34" s="78"/>
      <c r="AV34" s="10"/>
      <c r="AW34" s="10"/>
      <c r="AX34" s="10"/>
      <c r="AY34" s="10"/>
      <c r="AZ34" s="10"/>
      <c r="BA34" s="10"/>
      <c r="BB34" s="10"/>
      <c r="BC34" s="10"/>
      <c r="BD34" s="18"/>
    </row>
    <row r="35" spans="2:56" s="13" customFormat="1" ht="14.1" customHeight="1" x14ac:dyDescent="0.2">
      <c r="B35" s="133"/>
      <c r="J35" s="79"/>
      <c r="K35" s="79"/>
      <c r="L35" s="79"/>
      <c r="M35" s="79"/>
      <c r="N35" s="79"/>
      <c r="O35" s="79"/>
      <c r="P35" s="6"/>
      <c r="Q35" s="6"/>
      <c r="R35" s="6"/>
      <c r="AH35" s="80"/>
      <c r="AI35" s="79"/>
      <c r="AV35" s="10"/>
      <c r="AW35" s="10"/>
      <c r="AX35" s="10"/>
      <c r="AY35" s="10"/>
      <c r="AZ35" s="10"/>
      <c r="BA35" s="10"/>
      <c r="BB35" s="10"/>
      <c r="BC35" s="10"/>
      <c r="BD35" s="18"/>
    </row>
    <row r="36" spans="2:56" s="13" customFormat="1" ht="14.1" customHeight="1" x14ac:dyDescent="0.2">
      <c r="B36" s="24" t="s">
        <v>22</v>
      </c>
      <c r="C36" s="25"/>
      <c r="D36" s="25">
        <v>2017</v>
      </c>
      <c r="E36" s="25">
        <v>2018</v>
      </c>
      <c r="F36" s="25">
        <v>2019</v>
      </c>
      <c r="G36" s="25">
        <v>2020</v>
      </c>
      <c r="H36" s="25">
        <v>2021</v>
      </c>
      <c r="I36" s="25">
        <v>2022</v>
      </c>
      <c r="J36" s="25">
        <v>2023</v>
      </c>
      <c r="K36" s="25">
        <v>2024</v>
      </c>
      <c r="L36" s="14"/>
      <c r="M36" s="14"/>
      <c r="N36" s="14"/>
      <c r="O36" s="14"/>
      <c r="P36" s="14"/>
      <c r="Q36" s="14"/>
      <c r="R36" s="6"/>
      <c r="S36" s="26" t="s">
        <v>0</v>
      </c>
      <c r="T36" s="26" t="s">
        <v>1</v>
      </c>
      <c r="U36" s="26" t="s">
        <v>2</v>
      </c>
      <c r="V36" s="26" t="s">
        <v>3</v>
      </c>
      <c r="W36" s="31" t="s">
        <v>4</v>
      </c>
      <c r="X36" s="26" t="s">
        <v>5</v>
      </c>
      <c r="Y36" s="26" t="s">
        <v>6</v>
      </c>
      <c r="Z36" s="32" t="s">
        <v>7</v>
      </c>
      <c r="AA36" s="26" t="s">
        <v>8</v>
      </c>
      <c r="AB36" s="26" t="s">
        <v>9</v>
      </c>
      <c r="AC36" s="26" t="s">
        <v>10</v>
      </c>
      <c r="AD36" s="26" t="s">
        <v>11</v>
      </c>
      <c r="AE36" s="31" t="s">
        <v>12</v>
      </c>
      <c r="AF36" s="26" t="s">
        <v>13</v>
      </c>
      <c r="AG36" s="26" t="s">
        <v>14</v>
      </c>
      <c r="AH36" s="32" t="s">
        <v>15</v>
      </c>
      <c r="AI36" s="26" t="s">
        <v>16</v>
      </c>
      <c r="AJ36" s="26" t="s">
        <v>17</v>
      </c>
      <c r="AK36" s="26" t="s">
        <v>18</v>
      </c>
      <c r="AL36" s="26" t="s">
        <v>19</v>
      </c>
      <c r="AM36" s="31" t="s">
        <v>20</v>
      </c>
      <c r="AN36" s="26" t="s">
        <v>21</v>
      </c>
      <c r="AO36" s="26" t="s">
        <v>69</v>
      </c>
      <c r="AP36" s="32" t="s">
        <v>71</v>
      </c>
      <c r="AQ36" s="26" t="s">
        <v>72</v>
      </c>
      <c r="AR36" s="26" t="s">
        <v>75</v>
      </c>
      <c r="AS36" s="26" t="s">
        <v>80</v>
      </c>
      <c r="AT36" s="26" t="s">
        <v>85</v>
      </c>
      <c r="AU36" s="127"/>
      <c r="AV36" s="10"/>
      <c r="AW36" s="10"/>
      <c r="AX36" s="10"/>
      <c r="AY36" s="10"/>
      <c r="AZ36" s="10"/>
      <c r="BA36" s="10"/>
      <c r="BB36" s="10"/>
      <c r="BC36" s="10"/>
    </row>
    <row r="37" spans="2:56" s="13" customFormat="1" ht="14.1" customHeight="1" x14ac:dyDescent="0.2">
      <c r="B37" s="13" t="s">
        <v>39</v>
      </c>
      <c r="C37" s="44"/>
      <c r="D37" s="44">
        <f>D8/3.673</f>
        <v>5378.7095017696702</v>
      </c>
      <c r="E37" s="44">
        <f t="shared" ref="E37:AT37" si="14">E8/3.673</f>
        <v>6232.7797440784097</v>
      </c>
      <c r="F37" s="44">
        <f t="shared" si="14"/>
        <v>5809.1478355567651</v>
      </c>
      <c r="G37" s="44">
        <f t="shared" si="14"/>
        <v>4392.0500952899538</v>
      </c>
      <c r="H37" s="44">
        <f t="shared" si="14"/>
        <v>5695.8889191396675</v>
      </c>
      <c r="I37" s="44">
        <f t="shared" si="14"/>
        <v>8742.4448679553498</v>
      </c>
      <c r="J37" s="44">
        <f t="shared" si="14"/>
        <v>9427.8609176007103</v>
      </c>
      <c r="K37" s="44">
        <f t="shared" si="14"/>
        <v>9652.522733460386</v>
      </c>
      <c r="L37" s="44">
        <f t="shared" si="14"/>
        <v>0</v>
      </c>
      <c r="M37" s="44">
        <f t="shared" si="14"/>
        <v>0</v>
      </c>
      <c r="N37" s="44">
        <f t="shared" si="14"/>
        <v>0</v>
      </c>
      <c r="O37" s="44">
        <f t="shared" si="14"/>
        <v>0</v>
      </c>
      <c r="P37" s="13">
        <f t="shared" si="14"/>
        <v>0</v>
      </c>
      <c r="Q37" s="13">
        <f t="shared" si="14"/>
        <v>0</v>
      </c>
      <c r="S37" s="44">
        <f t="shared" si="14"/>
        <v>1404.4922406751973</v>
      </c>
      <c r="T37" s="44">
        <f t="shared" si="14"/>
        <v>1581.2414919684181</v>
      </c>
      <c r="U37" s="44">
        <f t="shared" si="14"/>
        <v>1621.2904982303294</v>
      </c>
      <c r="V37" s="44">
        <f t="shared" si="14"/>
        <v>1625.9188674108359</v>
      </c>
      <c r="W37" s="142">
        <f t="shared" si="14"/>
        <v>1298.6659406479716</v>
      </c>
      <c r="X37" s="44">
        <f t="shared" si="14"/>
        <v>1498.5025864416009</v>
      </c>
      <c r="Y37" s="44">
        <f t="shared" si="14"/>
        <v>1534.712768853798</v>
      </c>
      <c r="Z37" s="143">
        <f t="shared" si="14"/>
        <v>1477.266539613395</v>
      </c>
      <c r="AA37" s="44">
        <f t="shared" si="14"/>
        <v>1344.6773754424175</v>
      </c>
      <c r="AB37" s="44">
        <f t="shared" si="14"/>
        <v>821.12714402395864</v>
      </c>
      <c r="AC37" s="44">
        <f t="shared" si="14"/>
        <v>1097.1957527906343</v>
      </c>
      <c r="AD37" s="44">
        <f t="shared" si="14"/>
        <v>1128.7775660223251</v>
      </c>
      <c r="AE37" s="142">
        <f t="shared" si="14"/>
        <v>1165.8045194663762</v>
      </c>
      <c r="AF37" s="44">
        <f t="shared" si="14"/>
        <v>1366.1856792812414</v>
      </c>
      <c r="AG37" s="44">
        <f t="shared" si="14"/>
        <v>1469.6433433160903</v>
      </c>
      <c r="AH37" s="143">
        <f t="shared" si="14"/>
        <v>1694.2553770759596</v>
      </c>
      <c r="AI37" s="44">
        <f t="shared" si="14"/>
        <v>1833.9232235230056</v>
      </c>
      <c r="AJ37" s="44">
        <f t="shared" si="14"/>
        <v>2351.4838007078683</v>
      </c>
      <c r="AK37" s="44">
        <f t="shared" si="14"/>
        <v>2328.0696977947182</v>
      </c>
      <c r="AL37" s="44">
        <f t="shared" si="14"/>
        <v>2228.9681459297576</v>
      </c>
      <c r="AM37" s="142">
        <f t="shared" si="14"/>
        <v>2177.6286414375172</v>
      </c>
      <c r="AN37" s="44">
        <f t="shared" si="14"/>
        <v>2213.9045876401829</v>
      </c>
      <c r="AO37" s="44">
        <f t="shared" si="14"/>
        <v>2432.5908026686266</v>
      </c>
      <c r="AP37" s="143">
        <f t="shared" si="14"/>
        <v>2603.7618578876586</v>
      </c>
      <c r="AQ37" s="44">
        <f t="shared" si="14"/>
        <v>2382.2245082783102</v>
      </c>
      <c r="AR37" s="44">
        <f t="shared" si="14"/>
        <v>2391.5446106167174</v>
      </c>
      <c r="AS37" s="44">
        <f t="shared" si="14"/>
        <v>2472.9059300863919</v>
      </c>
      <c r="AT37" s="44">
        <f t="shared" si="14"/>
        <v>2405.8476844789684</v>
      </c>
      <c r="BD37" s="69"/>
    </row>
    <row r="38" spans="2:56" s="6" customFormat="1" ht="14.1" customHeight="1" x14ac:dyDescent="0.2">
      <c r="C38" s="47"/>
      <c r="D38" s="47"/>
      <c r="E38" s="47"/>
      <c r="F38" s="47"/>
      <c r="G38" s="47"/>
      <c r="H38" s="47"/>
      <c r="I38" s="47"/>
      <c r="J38" s="47"/>
      <c r="K38" s="47"/>
      <c r="L38" s="47"/>
      <c r="M38" s="47"/>
      <c r="N38" s="47"/>
      <c r="O38" s="47"/>
      <c r="S38" s="47"/>
      <c r="T38" s="47"/>
      <c r="U38" s="47"/>
      <c r="V38" s="47"/>
      <c r="W38" s="144"/>
      <c r="X38" s="47"/>
      <c r="Y38" s="47"/>
      <c r="Z38" s="145"/>
      <c r="AA38" s="47"/>
      <c r="AB38" s="47"/>
      <c r="AC38" s="47"/>
      <c r="AD38" s="47"/>
      <c r="AE38" s="144"/>
      <c r="AF38" s="47"/>
      <c r="AG38" s="47"/>
      <c r="AH38" s="145"/>
      <c r="AI38" s="47"/>
      <c r="AJ38" s="47"/>
      <c r="AK38" s="47"/>
      <c r="AL38" s="47"/>
      <c r="AM38" s="144"/>
      <c r="AN38" s="47"/>
      <c r="AO38" s="47"/>
      <c r="AP38" s="145"/>
      <c r="AQ38" s="47"/>
      <c r="AR38" s="47"/>
      <c r="AS38" s="47"/>
      <c r="AT38" s="47"/>
      <c r="BD38" s="69"/>
    </row>
    <row r="39" spans="2:56" s="6" customFormat="1" ht="14.1" customHeight="1" x14ac:dyDescent="0.2">
      <c r="B39" s="6" t="s">
        <v>40</v>
      </c>
      <c r="C39" s="47"/>
      <c r="D39" s="47">
        <f>D10/3.673</f>
        <v>1205.0095289953715</v>
      </c>
      <c r="E39" s="47">
        <f t="shared" ref="E39:AT39" si="15">E10/3.673</f>
        <v>1380.0707868227607</v>
      </c>
      <c r="F39" s="47">
        <f t="shared" si="15"/>
        <v>1355.2953988565205</v>
      </c>
      <c r="G39" s="47">
        <f t="shared" si="15"/>
        <v>1574.4622924040293</v>
      </c>
      <c r="H39" s="47">
        <f t="shared" si="15"/>
        <v>1372.175333514838</v>
      </c>
      <c r="I39" s="47">
        <f t="shared" si="15"/>
        <v>1543.1527361829567</v>
      </c>
      <c r="J39" s="47">
        <f t="shared" si="15"/>
        <v>1588.9201057071518</v>
      </c>
      <c r="K39" s="47">
        <f t="shared" si="15"/>
        <v>1692.3436154150386</v>
      </c>
      <c r="L39" s="47">
        <f t="shared" si="15"/>
        <v>0</v>
      </c>
      <c r="M39" s="47">
        <f t="shared" si="15"/>
        <v>0</v>
      </c>
      <c r="N39" s="47">
        <f t="shared" si="15"/>
        <v>0</v>
      </c>
      <c r="O39" s="47">
        <f t="shared" si="15"/>
        <v>0</v>
      </c>
      <c r="P39" s="6">
        <f t="shared" si="15"/>
        <v>0</v>
      </c>
      <c r="Q39" s="6">
        <f t="shared" si="15"/>
        <v>0</v>
      </c>
      <c r="S39" s="47">
        <f t="shared" si="15"/>
        <v>322.48842907704875</v>
      </c>
      <c r="T39" s="47">
        <f t="shared" si="15"/>
        <v>387.72120882112711</v>
      </c>
      <c r="U39" s="47">
        <f t="shared" si="15"/>
        <v>347.67220255921592</v>
      </c>
      <c r="V39" s="47">
        <f t="shared" si="15"/>
        <v>322.3523005717397</v>
      </c>
      <c r="W39" s="144">
        <f t="shared" si="15"/>
        <v>312.0065341682548</v>
      </c>
      <c r="X39" s="47">
        <f t="shared" si="15"/>
        <v>362.64633814320717</v>
      </c>
      <c r="Y39" s="47">
        <f t="shared" si="15"/>
        <v>338.95997821943917</v>
      </c>
      <c r="Z39" s="145">
        <f t="shared" si="15"/>
        <v>341.68254832561939</v>
      </c>
      <c r="AA39" s="47">
        <f t="shared" si="15"/>
        <v>302.20528178600597</v>
      </c>
      <c r="AB39" s="47">
        <f t="shared" si="15"/>
        <v>363.73536618567925</v>
      </c>
      <c r="AC39" s="47">
        <f t="shared" si="15"/>
        <v>469.91560032670839</v>
      </c>
      <c r="AD39" s="47">
        <f t="shared" si="15"/>
        <v>438.6060441056357</v>
      </c>
      <c r="AE39" s="144">
        <f t="shared" si="15"/>
        <v>361.01279607949903</v>
      </c>
      <c r="AF39" s="47">
        <f t="shared" si="15"/>
        <v>332.69806697522461</v>
      </c>
      <c r="AG39" s="47">
        <f t="shared" si="15"/>
        <v>327.52518377348218</v>
      </c>
      <c r="AH39" s="145">
        <f t="shared" si="15"/>
        <v>351.21154369725019</v>
      </c>
      <c r="AI39" s="47">
        <f t="shared" si="15"/>
        <v>394.43856676032362</v>
      </c>
      <c r="AJ39" s="47">
        <f t="shared" si="15"/>
        <v>467.46528723114619</v>
      </c>
      <c r="AK39" s="47">
        <f t="shared" si="15"/>
        <v>347.67220255921592</v>
      </c>
      <c r="AL39" s="47">
        <f t="shared" si="15"/>
        <v>333.51483800707865</v>
      </c>
      <c r="AM39" s="144">
        <f t="shared" si="15"/>
        <v>344.10291315001365</v>
      </c>
      <c r="AN39" s="47">
        <f t="shared" si="15"/>
        <v>377.83067059204575</v>
      </c>
      <c r="AO39" s="47">
        <f t="shared" si="15"/>
        <v>451.68177505889764</v>
      </c>
      <c r="AP39" s="145">
        <f t="shared" si="15"/>
        <v>415.39692837436093</v>
      </c>
      <c r="AQ39" s="47">
        <f t="shared" si="15"/>
        <v>403.10080558654016</v>
      </c>
      <c r="AR39" s="47">
        <f t="shared" si="15"/>
        <v>419.50237973275955</v>
      </c>
      <c r="AS39" s="47">
        <f t="shared" si="15"/>
        <v>432.05984293535943</v>
      </c>
      <c r="AT39" s="47">
        <f t="shared" si="15"/>
        <v>437.68058716037956</v>
      </c>
      <c r="AV39" s="203"/>
      <c r="AW39" s="203"/>
      <c r="AX39" s="203"/>
      <c r="AY39" s="203"/>
      <c r="AZ39" s="203"/>
      <c r="BA39" s="203"/>
      <c r="BB39" s="203"/>
      <c r="BC39" s="203"/>
      <c r="BD39" s="204"/>
    </row>
    <row r="40" spans="2:56" s="13" customFormat="1" ht="14.1" customHeight="1" x14ac:dyDescent="0.2">
      <c r="C40" s="44"/>
      <c r="D40" s="44"/>
      <c r="E40" s="44"/>
      <c r="F40" s="44"/>
      <c r="G40" s="44"/>
      <c r="H40" s="44"/>
      <c r="I40" s="44"/>
      <c r="J40" s="44"/>
      <c r="K40" s="44"/>
      <c r="L40" s="44"/>
      <c r="M40" s="44"/>
      <c r="N40" s="44"/>
      <c r="O40" s="44"/>
      <c r="S40" s="44"/>
      <c r="T40" s="44"/>
      <c r="U40" s="44"/>
      <c r="V40" s="44"/>
      <c r="W40" s="142"/>
      <c r="X40" s="44"/>
      <c r="Y40" s="44"/>
      <c r="Z40" s="143"/>
      <c r="AA40" s="44"/>
      <c r="AB40" s="44"/>
      <c r="AC40" s="44"/>
      <c r="AD40" s="44"/>
      <c r="AE40" s="142"/>
      <c r="AF40" s="44"/>
      <c r="AG40" s="44"/>
      <c r="AH40" s="143"/>
      <c r="AI40" s="44"/>
      <c r="AJ40" s="70"/>
      <c r="AK40" s="44"/>
      <c r="AL40" s="44"/>
      <c r="AM40" s="142"/>
      <c r="AN40" s="70"/>
      <c r="AO40" s="44"/>
      <c r="AP40" s="143"/>
      <c r="AQ40" s="44"/>
      <c r="AR40" s="44"/>
      <c r="AS40" s="44"/>
      <c r="AT40" s="44"/>
      <c r="AV40" s="10"/>
      <c r="AW40" s="10"/>
      <c r="AX40" s="10"/>
      <c r="AY40" s="10"/>
      <c r="AZ40" s="10"/>
      <c r="BA40" s="10"/>
      <c r="BB40" s="10"/>
      <c r="BC40" s="10"/>
      <c r="BD40" s="69"/>
    </row>
    <row r="41" spans="2:56" s="6" customFormat="1" ht="14.1" customHeight="1" x14ac:dyDescent="0.2">
      <c r="B41" s="6" t="s">
        <v>42</v>
      </c>
      <c r="C41" s="47"/>
      <c r="D41" s="47">
        <f>D13/3.673</f>
        <v>621.0182412197114</v>
      </c>
      <c r="E41" s="47">
        <f t="shared" ref="E41:AT41" si="16">E13/3.673</f>
        <v>755.24094745439697</v>
      </c>
      <c r="F41" s="47">
        <f t="shared" si="16"/>
        <v>772.93765314456846</v>
      </c>
      <c r="G41" s="47">
        <f t="shared" si="16"/>
        <v>868.22760686087668</v>
      </c>
      <c r="H41" s="47">
        <f t="shared" si="16"/>
        <v>835.01225156547775</v>
      </c>
      <c r="I41" s="47">
        <f t="shared" si="16"/>
        <v>957.52790634358837</v>
      </c>
      <c r="J41" s="47">
        <f t="shared" si="16"/>
        <v>1001.7948263300887</v>
      </c>
      <c r="K41" s="47">
        <f t="shared" si="16"/>
        <v>1049.4651667084217</v>
      </c>
      <c r="L41" s="47">
        <f t="shared" si="16"/>
        <v>0</v>
      </c>
      <c r="M41" s="47">
        <f t="shared" si="16"/>
        <v>0</v>
      </c>
      <c r="N41" s="47">
        <f t="shared" si="16"/>
        <v>0</v>
      </c>
      <c r="O41" s="47">
        <f t="shared" si="16"/>
        <v>0</v>
      </c>
      <c r="P41" s="6">
        <f t="shared" si="16"/>
        <v>0</v>
      </c>
      <c r="Q41" s="6">
        <f t="shared" si="16"/>
        <v>0</v>
      </c>
      <c r="S41" s="47">
        <f t="shared" si="16"/>
        <v>191.34222706234684</v>
      </c>
      <c r="T41" s="47">
        <f t="shared" si="16"/>
        <v>201.55186496052272</v>
      </c>
      <c r="U41" s="47">
        <f t="shared" si="16"/>
        <v>194.39150558126872</v>
      </c>
      <c r="V41" s="47">
        <f t="shared" si="16"/>
        <v>167.98257555132045</v>
      </c>
      <c r="W41" s="144">
        <f t="shared" si="16"/>
        <v>199.56438878301117</v>
      </c>
      <c r="X41" s="47">
        <f t="shared" si="16"/>
        <v>204.19275796351755</v>
      </c>
      <c r="Y41" s="47">
        <f t="shared" si="16"/>
        <v>190.03539341138034</v>
      </c>
      <c r="Z41" s="145">
        <f t="shared" si="16"/>
        <v>179.1451129866594</v>
      </c>
      <c r="AA41" s="47">
        <f t="shared" si="16"/>
        <v>151.37489790362102</v>
      </c>
      <c r="AB41" s="47">
        <f t="shared" si="16"/>
        <v>190.30765042199837</v>
      </c>
      <c r="AC41" s="47">
        <f t="shared" si="16"/>
        <v>239.31391233324257</v>
      </c>
      <c r="AD41" s="47">
        <f t="shared" si="16"/>
        <v>287.23114620201471</v>
      </c>
      <c r="AE41" s="144">
        <f t="shared" si="16"/>
        <v>222.43397767492513</v>
      </c>
      <c r="AF41" s="47">
        <f t="shared" si="16"/>
        <v>193.84699156003268</v>
      </c>
      <c r="AG41" s="47">
        <f t="shared" si="16"/>
        <v>200.65341682548325</v>
      </c>
      <c r="AH41" s="145">
        <f t="shared" si="16"/>
        <v>218.35012251565479</v>
      </c>
      <c r="AI41" s="47">
        <f t="shared" si="16"/>
        <v>239.85842635447864</v>
      </c>
      <c r="AJ41" s="47">
        <f t="shared" si="16"/>
        <v>303.02205281786007</v>
      </c>
      <c r="AK41" s="47">
        <f t="shared" si="16"/>
        <v>236.31908521644431</v>
      </c>
      <c r="AL41" s="47">
        <f t="shared" si="16"/>
        <v>178.05608494418732</v>
      </c>
      <c r="AM41" s="144">
        <f t="shared" si="16"/>
        <v>211.27144023958616</v>
      </c>
      <c r="AN41" s="47">
        <f t="shared" si="16"/>
        <v>231.75956031580429</v>
      </c>
      <c r="AO41" s="47">
        <f t="shared" si="16"/>
        <v>302.54618449837056</v>
      </c>
      <c r="AP41" s="145">
        <f t="shared" si="16"/>
        <v>256.19506041015097</v>
      </c>
      <c r="AQ41" s="47">
        <f t="shared" si="16"/>
        <v>248.4583828258869</v>
      </c>
      <c r="AR41" s="47">
        <f t="shared" si="16"/>
        <v>266.60624439001424</v>
      </c>
      <c r="AS41" s="47">
        <f t="shared" si="16"/>
        <v>274.71844107870368</v>
      </c>
      <c r="AT41" s="47">
        <f t="shared" si="16"/>
        <v>259.68209841381685</v>
      </c>
      <c r="BD41" s="82"/>
    </row>
    <row r="42" spans="2:56" s="13" customFormat="1" ht="14.1" customHeight="1" x14ac:dyDescent="0.2">
      <c r="C42" s="44"/>
      <c r="D42" s="44"/>
      <c r="E42" s="44"/>
      <c r="F42" s="44"/>
      <c r="G42" s="44"/>
      <c r="H42" s="44"/>
      <c r="I42" s="44"/>
      <c r="J42" s="44"/>
      <c r="K42" s="44"/>
      <c r="L42" s="44"/>
      <c r="M42" s="44"/>
      <c r="N42" s="44"/>
      <c r="O42" s="44"/>
      <c r="S42" s="44"/>
      <c r="T42" s="44"/>
      <c r="U42" s="44"/>
      <c r="V42" s="44"/>
      <c r="W42" s="142"/>
      <c r="X42" s="44"/>
      <c r="Y42" s="44"/>
      <c r="Z42" s="143"/>
      <c r="AA42" s="44"/>
      <c r="AB42" s="44"/>
      <c r="AC42" s="44"/>
      <c r="AD42" s="44"/>
      <c r="AE42" s="142"/>
      <c r="AF42" s="44"/>
      <c r="AG42" s="44"/>
      <c r="AH42" s="143"/>
      <c r="AI42" s="44"/>
      <c r="AJ42" s="70"/>
      <c r="AK42" s="44"/>
      <c r="AL42" s="44"/>
      <c r="AM42" s="142"/>
      <c r="AN42" s="70"/>
      <c r="AO42" s="44"/>
      <c r="AP42" s="143"/>
      <c r="AQ42" s="44"/>
      <c r="AR42" s="44"/>
      <c r="AS42" s="44"/>
      <c r="AT42" s="44"/>
      <c r="AV42" s="10"/>
      <c r="AW42" s="10"/>
      <c r="AX42" s="10"/>
      <c r="AY42" s="10"/>
      <c r="AZ42" s="10"/>
      <c r="BA42" s="10"/>
      <c r="BB42" s="10"/>
      <c r="BC42" s="10"/>
      <c r="BD42" s="69"/>
    </row>
    <row r="43" spans="2:56" s="6" customFormat="1" ht="14.1" customHeight="1" x14ac:dyDescent="0.2">
      <c r="B43" s="6" t="s">
        <v>67</v>
      </c>
      <c r="C43" s="102"/>
      <c r="D43" s="102"/>
      <c r="E43" s="47">
        <f>E41-'Inventory and one-offs'!E8-'Inventory and one-offs'!E15</f>
        <v>675.24094745439697</v>
      </c>
      <c r="F43" s="47">
        <f>F41-'Inventory and one-offs'!F8-'Inventory and one-offs'!F15</f>
        <v>750.42578083459171</v>
      </c>
      <c r="G43" s="47">
        <f>G41-'Inventory and one-offs'!G8-'Inventory and one-offs'!G15</f>
        <v>987.25449648413905</v>
      </c>
      <c r="H43" s="47">
        <f>H41-'Inventory and one-offs'!H8-'Inventory and one-offs'!H15</f>
        <v>736.74487849101388</v>
      </c>
      <c r="I43" s="47">
        <f>I41-'Inventory and one-offs'!I8-'Inventory and one-offs'!I15</f>
        <v>825.59340485106861</v>
      </c>
      <c r="J43" s="47">
        <f>J41-'Inventory and one-offs'!J8-'Inventory and one-offs'!J15</f>
        <v>888.41852457565392</v>
      </c>
      <c r="K43" s="47">
        <f>K41-'Inventory and one-offs'!K8-'Inventory and one-offs'!K15</f>
        <v>989.24181723595746</v>
      </c>
      <c r="L43" s="83"/>
      <c r="M43" s="83"/>
      <c r="N43" s="83"/>
      <c r="O43" s="83"/>
      <c r="S43" s="47">
        <f>S41-'Inventory and one-offs'!S8-'Inventory and one-offs'!S15</f>
        <v>171.34222706234684</v>
      </c>
      <c r="T43" s="47">
        <f>T41-'Inventory and one-offs'!T8-'Inventory and one-offs'!T15</f>
        <v>163.55186496052272</v>
      </c>
      <c r="U43" s="47">
        <f>U41-'Inventory and one-offs'!U8-'Inventory and one-offs'!U15</f>
        <v>172.39150558126872</v>
      </c>
      <c r="V43" s="47">
        <f>V41-'Inventory and one-offs'!V8-'Inventory and one-offs'!V15</f>
        <v>167.98257555132045</v>
      </c>
      <c r="W43" s="144">
        <f>W41-'Inventory and one-offs'!W8-'Inventory and one-offs'!W15</f>
        <v>163.67001974011774</v>
      </c>
      <c r="X43" s="47">
        <f>X41-'Inventory and one-offs'!X8-'Inventory and one-offs'!X15</f>
        <v>196.02923254560324</v>
      </c>
      <c r="Y43" s="47">
        <f>Y41-'Inventory and one-offs'!Y8-'Inventory and one-offs'!Y15</f>
        <v>198.21739149741356</v>
      </c>
      <c r="Z43" s="145">
        <f>Z41-'Inventory and one-offs'!Z8-'Inventory and one-offs'!Z15</f>
        <v>192.50913705145712</v>
      </c>
      <c r="AA43" s="47">
        <f>AA41-'Inventory and one-offs'!AA8-'Inventory and one-offs'!AA15</f>
        <v>171.32489790362101</v>
      </c>
      <c r="AB43" s="47">
        <f>AB41-'Inventory and one-offs'!AB8-'Inventory and one-offs'!AB15</f>
        <v>215.80765042199837</v>
      </c>
      <c r="AC43" s="47">
        <f>AC41-'Inventory and one-offs'!AC8-'Inventory and one-offs'!AC15</f>
        <v>308.21391233324255</v>
      </c>
      <c r="AD43" s="47">
        <f>AD41-'Inventory and one-offs'!AD8-'Inventory and one-offs'!AD15</f>
        <v>291.83114620201474</v>
      </c>
      <c r="AE43" s="144">
        <f>AE41-'Inventory and one-offs'!AE8-'Inventory and one-offs'!AE15</f>
        <v>201.53397767492513</v>
      </c>
      <c r="AF43" s="47">
        <f>AF41-'Inventory and one-offs'!AF8-'Inventory and one-offs'!AF15</f>
        <v>179.79699156003267</v>
      </c>
      <c r="AG43" s="47">
        <f>AG41-'Inventory and one-offs'!AG8-'Inventory and one-offs'!AG15</f>
        <v>168.05341682548325</v>
      </c>
      <c r="AH43" s="145">
        <f>AH41-'Inventory and one-offs'!AH8-'Inventory and one-offs'!AH15</f>
        <v>187.41012251565479</v>
      </c>
      <c r="AI43" s="47">
        <f>AI41-'Inventory and one-offs'!AI8-'Inventory and one-offs'!AI15</f>
        <v>203.26912414224884</v>
      </c>
      <c r="AJ43" s="47">
        <f>AJ41-'Inventory and one-offs'!AJ8-'Inventory and one-offs'!AJ15</f>
        <v>208.01344949632454</v>
      </c>
      <c r="AK43" s="47">
        <f>AK41-'Inventory and one-offs'!AK8-'Inventory and one-offs'!AK15</f>
        <v>212.551344059549</v>
      </c>
      <c r="AL43" s="47">
        <f>AL41-'Inventory and one-offs'!AL8-'Inventory and one-offs'!AL15</f>
        <v>201.87044598784956</v>
      </c>
      <c r="AM43" s="144">
        <f>AM41-'Inventory and one-offs'!AM8-'Inventory and one-offs'!AM15</f>
        <v>203.77497207651876</v>
      </c>
      <c r="AN43" s="47">
        <f>AN41-'Inventory and one-offs'!AN8-'Inventory and one-offs'!AN15</f>
        <v>203.71007803735668</v>
      </c>
      <c r="AO43" s="47">
        <f>AO41-'Inventory and one-offs'!AO8-'Inventory and one-offs'!AO15</f>
        <v>238.54323893648652</v>
      </c>
      <c r="AP43" s="145">
        <f>AP41-'Inventory and one-offs'!AP8-'Inventory and one-offs'!AP15</f>
        <v>242.32356571916267</v>
      </c>
      <c r="AQ43" s="47">
        <f>AQ41-'Inventory and one-offs'!AQ8-'Inventory and one-offs'!AQ15</f>
        <v>218.1123828258869</v>
      </c>
      <c r="AR43" s="47">
        <f>AR41-'Inventory and one-offs'!AR8-'Inventory and one-offs'!AR15</f>
        <v>231.81447565573026</v>
      </c>
      <c r="AS43" s="47">
        <f>AS41-'Inventory and one-offs'!AS8-'Inventory and one-offs'!AS15</f>
        <v>270.95804715946252</v>
      </c>
      <c r="AT43" s="47">
        <f>AT41-'Inventory and one-offs'!AT8-'Inventory and one-offs'!AT15</f>
        <v>268.35909841381687</v>
      </c>
      <c r="AU43" s="86"/>
      <c r="BD43" s="69"/>
    </row>
    <row r="44" spans="2:56" s="13" customFormat="1" ht="14.1" customHeight="1" x14ac:dyDescent="0.2">
      <c r="C44" s="44"/>
      <c r="D44" s="44"/>
      <c r="E44" s="44"/>
      <c r="F44" s="44"/>
      <c r="G44" s="44"/>
      <c r="H44" s="44"/>
      <c r="I44" s="44"/>
      <c r="J44" s="44"/>
      <c r="K44" s="44"/>
      <c r="L44" s="44"/>
      <c r="M44" s="44"/>
      <c r="N44" s="44"/>
      <c r="O44" s="44"/>
      <c r="S44" s="44"/>
      <c r="T44" s="44"/>
      <c r="U44" s="44"/>
      <c r="V44" s="44"/>
      <c r="W44" s="142"/>
      <c r="X44" s="44"/>
      <c r="Y44" s="44"/>
      <c r="Z44" s="143"/>
      <c r="AA44" s="44"/>
      <c r="AB44" s="44"/>
      <c r="AC44" s="44"/>
      <c r="AD44" s="44"/>
      <c r="AE44" s="142"/>
      <c r="AF44" s="44"/>
      <c r="AG44" s="44"/>
      <c r="AH44" s="143"/>
      <c r="AI44" s="148"/>
      <c r="AJ44" s="70"/>
      <c r="AK44" s="44"/>
      <c r="AL44" s="44"/>
      <c r="AM44" s="159"/>
      <c r="AN44" s="70"/>
      <c r="AO44" s="44"/>
      <c r="AP44" s="143"/>
      <c r="AQ44" s="44"/>
      <c r="AR44" s="44"/>
      <c r="AS44" s="44"/>
      <c r="AT44" s="44"/>
      <c r="AV44" s="10"/>
      <c r="AW44" s="10"/>
      <c r="AX44" s="10"/>
      <c r="AY44" s="10"/>
      <c r="AZ44" s="10"/>
      <c r="BA44" s="10"/>
      <c r="BB44" s="10"/>
      <c r="BC44" s="10"/>
      <c r="BD44" s="69"/>
    </row>
    <row r="45" spans="2:56" s="13" customFormat="1" ht="14.1" customHeight="1" x14ac:dyDescent="0.2">
      <c r="B45" s="13" t="s">
        <v>24</v>
      </c>
      <c r="C45" s="44"/>
      <c r="D45" s="44">
        <f>D19/3.673</f>
        <v>495.50775932480263</v>
      </c>
      <c r="E45" s="44">
        <f t="shared" ref="E45:AT45" si="17">E19/3.673</f>
        <v>610.40021780560846</v>
      </c>
      <c r="F45" s="44">
        <f t="shared" si="17"/>
        <v>626.46338143207186</v>
      </c>
      <c r="G45" s="44">
        <f t="shared" si="17"/>
        <v>707.0514565750068</v>
      </c>
      <c r="H45" s="44">
        <f t="shared" si="17"/>
        <v>661.31227879117887</v>
      </c>
      <c r="I45" s="44">
        <f t="shared" si="17"/>
        <v>809.42009256738356</v>
      </c>
      <c r="J45" s="44">
        <f t="shared" si="17"/>
        <v>812.14815948116086</v>
      </c>
      <c r="K45" s="44">
        <f t="shared" si="17"/>
        <v>835.52948729105208</v>
      </c>
      <c r="L45" s="44">
        <f t="shared" si="17"/>
        <v>0</v>
      </c>
      <c r="M45" s="44">
        <f t="shared" si="17"/>
        <v>0</v>
      </c>
      <c r="N45" s="44">
        <f t="shared" si="17"/>
        <v>0</v>
      </c>
      <c r="O45" s="44">
        <f t="shared" si="17"/>
        <v>0</v>
      </c>
      <c r="P45" s="13">
        <f t="shared" si="17"/>
        <v>0</v>
      </c>
      <c r="Q45" s="13">
        <f t="shared" si="17"/>
        <v>0</v>
      </c>
      <c r="S45" s="44">
        <f t="shared" si="17"/>
        <v>157.25564933297034</v>
      </c>
      <c r="T45" s="44">
        <f t="shared" si="17"/>
        <v>166.89354750884834</v>
      </c>
      <c r="U45" s="44">
        <f t="shared" si="17"/>
        <v>159.81486523277974</v>
      </c>
      <c r="V45" s="44">
        <f t="shared" si="17"/>
        <v>126.59950993738089</v>
      </c>
      <c r="W45" s="142">
        <f t="shared" si="17"/>
        <v>164.71549142390415</v>
      </c>
      <c r="X45" s="44">
        <f t="shared" si="17"/>
        <v>169.34386060441057</v>
      </c>
      <c r="Y45" s="44">
        <f t="shared" si="17"/>
        <v>153.82521099918324</v>
      </c>
      <c r="Z45" s="143">
        <f t="shared" si="17"/>
        <v>138.57881840457392</v>
      </c>
      <c r="AA45" s="44">
        <f t="shared" si="17"/>
        <v>114.62020147018785</v>
      </c>
      <c r="AB45" s="44">
        <f t="shared" si="17"/>
        <v>153.00843996732917</v>
      </c>
      <c r="AC45" s="44">
        <f t="shared" si="17"/>
        <v>193.30247753879661</v>
      </c>
      <c r="AD45" s="44">
        <f t="shared" si="17"/>
        <v>245.57582357745713</v>
      </c>
      <c r="AE45" s="142">
        <f t="shared" si="17"/>
        <v>182.95671113531174</v>
      </c>
      <c r="AF45" s="44">
        <f t="shared" si="17"/>
        <v>153.82521099918324</v>
      </c>
      <c r="AG45" s="44">
        <f t="shared" si="17"/>
        <v>157.90906615845358</v>
      </c>
      <c r="AH45" s="143">
        <f t="shared" si="17"/>
        <v>166.89354750884834</v>
      </c>
      <c r="AI45" s="44">
        <f t="shared" si="17"/>
        <v>195.4805336237408</v>
      </c>
      <c r="AJ45" s="44">
        <f t="shared" si="17"/>
        <v>255.649332970324</v>
      </c>
      <c r="AK45" s="44">
        <f t="shared" si="17"/>
        <v>222.43397767492513</v>
      </c>
      <c r="AL45" s="44">
        <f t="shared" si="17"/>
        <v>135.85624829839369</v>
      </c>
      <c r="AM45" s="142">
        <f t="shared" si="17"/>
        <v>170.39232235230057</v>
      </c>
      <c r="AN45" s="44">
        <f t="shared" si="17"/>
        <v>181.19070762868571</v>
      </c>
      <c r="AO45" s="44">
        <f t="shared" si="17"/>
        <v>256.59133554046713</v>
      </c>
      <c r="AP45" s="143">
        <f t="shared" si="17"/>
        <v>203.96794147693112</v>
      </c>
      <c r="AQ45" s="44">
        <f t="shared" si="17"/>
        <v>200.16957388160762</v>
      </c>
      <c r="AR45" s="44">
        <f t="shared" si="17"/>
        <v>214.59928845458165</v>
      </c>
      <c r="AS45" s="44">
        <f t="shared" si="17"/>
        <v>218.14716878198098</v>
      </c>
      <c r="AT45" s="44">
        <f t="shared" si="17"/>
        <v>202.61632873923523</v>
      </c>
      <c r="AV45" s="10"/>
      <c r="AW45" s="10"/>
      <c r="AX45" s="10"/>
      <c r="AY45" s="10"/>
      <c r="AZ45" s="10"/>
      <c r="BA45" s="10"/>
      <c r="BB45" s="10"/>
      <c r="BC45" s="10"/>
      <c r="BD45" s="69"/>
    </row>
    <row r="46" spans="2:56" s="13" customFormat="1" ht="14.1" customHeight="1" x14ac:dyDescent="0.2">
      <c r="C46" s="44"/>
      <c r="D46" s="44"/>
      <c r="E46" s="44"/>
      <c r="F46" s="44"/>
      <c r="G46" s="44"/>
      <c r="H46" s="44"/>
      <c r="I46" s="44"/>
      <c r="J46" s="44"/>
      <c r="K46" s="44"/>
      <c r="L46" s="44"/>
      <c r="M46" s="44"/>
      <c r="N46" s="44"/>
      <c r="O46" s="44"/>
      <c r="S46" s="44"/>
      <c r="T46" s="44"/>
      <c r="U46" s="44"/>
      <c r="V46" s="44"/>
      <c r="W46" s="142"/>
      <c r="X46" s="44"/>
      <c r="Y46" s="44"/>
      <c r="Z46" s="143"/>
      <c r="AA46" s="44"/>
      <c r="AB46" s="44"/>
      <c r="AC46" s="44"/>
      <c r="AD46" s="44"/>
      <c r="AE46" s="142"/>
      <c r="AF46" s="44"/>
      <c r="AG46" s="44"/>
      <c r="AH46" s="143"/>
      <c r="AI46" s="44"/>
      <c r="AJ46" s="44"/>
      <c r="AK46" s="44"/>
      <c r="AL46" s="44"/>
      <c r="AM46" s="142"/>
      <c r="AN46" s="44"/>
      <c r="AO46" s="44"/>
      <c r="AP46" s="143"/>
      <c r="AQ46" s="44"/>
      <c r="AR46" s="44"/>
      <c r="AS46" s="44"/>
      <c r="AT46" s="44"/>
      <c r="AV46" s="10"/>
      <c r="AW46" s="10"/>
      <c r="AX46" s="10"/>
      <c r="AY46" s="10"/>
      <c r="AZ46" s="10"/>
      <c r="BA46" s="10"/>
      <c r="BB46" s="10"/>
      <c r="BC46" s="10"/>
      <c r="BD46" s="69"/>
    </row>
    <row r="47" spans="2:56" s="6" customFormat="1" ht="14.1" customHeight="1" x14ac:dyDescent="0.2">
      <c r="B47" s="6" t="s">
        <v>45</v>
      </c>
      <c r="C47" s="47"/>
      <c r="D47" s="47">
        <f>D21/3.673</f>
        <v>491.15164715491426</v>
      </c>
      <c r="E47" s="47">
        <f t="shared" ref="E47:AT47" si="18">E21/3.673</f>
        <v>579.36291859515381</v>
      </c>
      <c r="F47" s="47">
        <f t="shared" si="18"/>
        <v>603.86604955077587</v>
      </c>
      <c r="G47" s="47">
        <f t="shared" si="18"/>
        <v>662.12904982303291</v>
      </c>
      <c r="H47" s="47">
        <f t="shared" si="18"/>
        <v>613.12278791178869</v>
      </c>
      <c r="I47" s="47">
        <f t="shared" si="18"/>
        <v>748.4345221889464</v>
      </c>
      <c r="J47" s="47">
        <f t="shared" si="18"/>
        <v>708.26289993504656</v>
      </c>
      <c r="K47" s="47">
        <f t="shared" si="18"/>
        <v>658.91137905608628</v>
      </c>
      <c r="L47" s="47">
        <f t="shared" si="18"/>
        <v>0</v>
      </c>
      <c r="M47" s="47">
        <f t="shared" si="18"/>
        <v>0</v>
      </c>
      <c r="N47" s="47">
        <f t="shared" si="18"/>
        <v>0</v>
      </c>
      <c r="O47" s="47">
        <f t="shared" si="18"/>
        <v>0</v>
      </c>
      <c r="P47" s="6">
        <f t="shared" si="18"/>
        <v>0</v>
      </c>
      <c r="Q47" s="6">
        <f t="shared" si="18"/>
        <v>0</v>
      </c>
      <c r="S47" s="47">
        <f t="shared" si="18"/>
        <v>147.6177511570923</v>
      </c>
      <c r="T47" s="47">
        <f t="shared" si="18"/>
        <v>158.48080588075143</v>
      </c>
      <c r="U47" s="47">
        <f t="shared" si="18"/>
        <v>151.91941192485706</v>
      </c>
      <c r="V47" s="47">
        <f t="shared" si="18"/>
        <v>121.42662673563844</v>
      </c>
      <c r="W47" s="144">
        <f t="shared" si="18"/>
        <v>157.36455213721754</v>
      </c>
      <c r="X47" s="47">
        <f t="shared" si="18"/>
        <v>161.99292131772393</v>
      </c>
      <c r="Y47" s="47">
        <f t="shared" si="18"/>
        <v>149.46909882929486</v>
      </c>
      <c r="Z47" s="145">
        <f t="shared" si="18"/>
        <v>135.03947726653962</v>
      </c>
      <c r="AA47" s="47">
        <f t="shared" si="18"/>
        <v>108.90280424720936</v>
      </c>
      <c r="AB47" s="47">
        <f t="shared" si="18"/>
        <v>139.12333242580996</v>
      </c>
      <c r="AC47" s="47">
        <f t="shared" si="18"/>
        <v>182.6844541246937</v>
      </c>
      <c r="AD47" s="47">
        <f t="shared" si="18"/>
        <v>231.69071603593792</v>
      </c>
      <c r="AE47" s="144">
        <f t="shared" si="18"/>
        <v>171.79417369997276</v>
      </c>
      <c r="AF47" s="47">
        <f t="shared" si="18"/>
        <v>141.84590253199019</v>
      </c>
      <c r="AG47" s="47">
        <f t="shared" si="18"/>
        <v>144.02395861693438</v>
      </c>
      <c r="AH47" s="145">
        <f t="shared" si="18"/>
        <v>155.45875306289136</v>
      </c>
      <c r="AI47" s="47">
        <f t="shared" si="18"/>
        <v>182.6844541246937</v>
      </c>
      <c r="AJ47" s="47">
        <f t="shared" si="18"/>
        <v>242.58099646065887</v>
      </c>
      <c r="AK47" s="47">
        <f t="shared" si="18"/>
        <v>208.82112714402396</v>
      </c>
      <c r="AL47" s="47">
        <f t="shared" si="18"/>
        <v>114.07568744895181</v>
      </c>
      <c r="AM47" s="144">
        <f t="shared" si="18"/>
        <v>146.28940920228698</v>
      </c>
      <c r="AN47" s="47">
        <f t="shared" si="18"/>
        <v>150.12920235045326</v>
      </c>
      <c r="AO47" s="47">
        <f t="shared" si="18"/>
        <v>227.46102792829592</v>
      </c>
      <c r="AP47" s="145">
        <f t="shared" si="18"/>
        <v>184.31306228572402</v>
      </c>
      <c r="AQ47" s="47">
        <f t="shared" si="18"/>
        <v>149.64601272826948</v>
      </c>
      <c r="AR47" s="47">
        <f t="shared" si="18"/>
        <v>169.56144238796463</v>
      </c>
      <c r="AS47" s="47">
        <f t="shared" si="18"/>
        <v>181.72256209312545</v>
      </c>
      <c r="AT47" s="47">
        <f t="shared" si="18"/>
        <v>157.98136184672674</v>
      </c>
      <c r="BD47" s="69"/>
    </row>
    <row r="48" spans="2:56" s="13" customFormat="1" ht="14.1" customHeight="1" x14ac:dyDescent="0.2">
      <c r="C48" s="44"/>
      <c r="D48" s="44"/>
      <c r="E48" s="44"/>
      <c r="F48" s="44"/>
      <c r="G48" s="44"/>
      <c r="H48" s="44"/>
      <c r="I48" s="44"/>
      <c r="J48" s="84"/>
      <c r="K48" s="84"/>
      <c r="L48" s="84"/>
      <c r="M48" s="84"/>
      <c r="N48" s="84"/>
      <c r="O48" s="84"/>
      <c r="S48" s="44"/>
      <c r="T48" s="44"/>
      <c r="U48" s="44"/>
      <c r="V48" s="44"/>
      <c r="W48" s="142"/>
      <c r="X48" s="44"/>
      <c r="Y48" s="44"/>
      <c r="Z48" s="143"/>
      <c r="AA48" s="44"/>
      <c r="AB48" s="44"/>
      <c r="AC48" s="44"/>
      <c r="AD48" s="44"/>
      <c r="AE48" s="142"/>
      <c r="AF48" s="44"/>
      <c r="AG48" s="44"/>
      <c r="AH48" s="143"/>
      <c r="AI48" s="44"/>
      <c r="AJ48" s="44"/>
      <c r="AK48" s="44"/>
      <c r="AL48" s="44"/>
      <c r="AM48" s="142"/>
      <c r="AN48" s="44"/>
      <c r="AO48" s="44"/>
      <c r="AP48" s="143"/>
      <c r="AQ48" s="44"/>
      <c r="AR48" s="44"/>
      <c r="AS48" s="44"/>
      <c r="AT48" s="44"/>
      <c r="AV48" s="10"/>
      <c r="AW48" s="10"/>
      <c r="AX48" s="10"/>
      <c r="AY48" s="10"/>
      <c r="AZ48" s="10"/>
      <c r="BA48" s="10"/>
      <c r="BB48" s="10"/>
      <c r="BC48" s="10"/>
      <c r="BD48" s="69"/>
    </row>
    <row r="49" spans="2:56" s="6" customFormat="1" ht="14.1" customHeight="1" x14ac:dyDescent="0.2">
      <c r="B49" s="6" t="s">
        <v>180</v>
      </c>
      <c r="C49" s="47"/>
      <c r="D49" s="47">
        <f>D24/3.673</f>
        <v>625.26136673019334</v>
      </c>
      <c r="E49" s="47">
        <f t="shared" ref="E49:AT54" si="19">E24/3.673</f>
        <v>761.54805336237405</v>
      </c>
      <c r="F49" s="47">
        <f t="shared" si="19"/>
        <v>747.09692349578006</v>
      </c>
      <c r="G49" s="47">
        <f t="shared" si="19"/>
        <v>921.35447862782462</v>
      </c>
      <c r="H49" s="47">
        <f t="shared" si="19"/>
        <v>835.82929485434238</v>
      </c>
      <c r="I49" s="47">
        <f t="shared" si="19"/>
        <v>963.32289681459292</v>
      </c>
      <c r="J49" s="47">
        <f t="shared" si="19"/>
        <v>1004.8058807514293</v>
      </c>
      <c r="K49" s="47">
        <f t="shared" si="19"/>
        <v>1055.7364552137215</v>
      </c>
      <c r="L49" s="47">
        <f t="shared" si="19"/>
        <v>0</v>
      </c>
      <c r="M49" s="47">
        <f t="shared" si="19"/>
        <v>0</v>
      </c>
      <c r="N49" s="47">
        <f t="shared" si="19"/>
        <v>0</v>
      </c>
      <c r="O49" s="47">
        <f t="shared" si="19"/>
        <v>0</v>
      </c>
      <c r="P49" s="6">
        <f t="shared" si="19"/>
        <v>0</v>
      </c>
      <c r="Q49" s="6">
        <f t="shared" si="19"/>
        <v>0</v>
      </c>
      <c r="S49" s="47">
        <f t="shared" si="19"/>
        <v>191.47236591342227</v>
      </c>
      <c r="T49" s="47">
        <f t="shared" si="19"/>
        <v>200.94718213994008</v>
      </c>
      <c r="U49" s="47">
        <f t="shared" si="19"/>
        <v>194.32262455758232</v>
      </c>
      <c r="V49" s="47">
        <f t="shared" si="19"/>
        <v>174.80588075142933</v>
      </c>
      <c r="W49" s="144">
        <f t="shared" si="19"/>
        <v>165.57037843724476</v>
      </c>
      <c r="X49" s="47">
        <f t="shared" si="19"/>
        <v>212.46583174516746</v>
      </c>
      <c r="Y49" s="47">
        <f t="shared" si="19"/>
        <v>190.94228151374887</v>
      </c>
      <c r="Z49" s="145">
        <f t="shared" si="19"/>
        <v>178.11843179961889</v>
      </c>
      <c r="AA49" s="47">
        <f t="shared" si="19"/>
        <v>166.02069153280695</v>
      </c>
      <c r="AB49" s="47">
        <f t="shared" si="19"/>
        <v>192.22433977674922</v>
      </c>
      <c r="AC49" s="47">
        <f t="shared" si="19"/>
        <v>289.85407024230886</v>
      </c>
      <c r="AD49" s="47">
        <f t="shared" si="19"/>
        <v>273.25537707595953</v>
      </c>
      <c r="AE49" s="144">
        <f t="shared" si="19"/>
        <v>218.53580179689627</v>
      </c>
      <c r="AF49" s="47">
        <f t="shared" si="19"/>
        <v>200.20147018785732</v>
      </c>
      <c r="AG49" s="47">
        <f t="shared" si="19"/>
        <v>201.19711407568752</v>
      </c>
      <c r="AH49" s="145">
        <f t="shared" si="19"/>
        <v>215.89490879390132</v>
      </c>
      <c r="AI49" s="47">
        <f t="shared" si="19"/>
        <v>241.42009256738359</v>
      </c>
      <c r="AJ49" s="47">
        <f t="shared" si="19"/>
        <v>307.01116253743533</v>
      </c>
      <c r="AK49" s="47">
        <f t="shared" si="19"/>
        <v>235.52246120337597</v>
      </c>
      <c r="AL49" s="47">
        <f t="shared" si="19"/>
        <v>179.36918050639798</v>
      </c>
      <c r="AM49" s="144">
        <f t="shared" si="19"/>
        <v>215.1666212904982</v>
      </c>
      <c r="AN49" s="47">
        <f t="shared" si="19"/>
        <v>232.60005445140212</v>
      </c>
      <c r="AO49" s="47">
        <f t="shared" si="19"/>
        <v>301.71549142390415</v>
      </c>
      <c r="AP49" s="145">
        <f t="shared" si="19"/>
        <v>255.32371358562483</v>
      </c>
      <c r="AQ49" s="47">
        <f t="shared" si="19"/>
        <v>248.60196025047645</v>
      </c>
      <c r="AR49" s="47">
        <f t="shared" si="19"/>
        <v>266.42363190852166</v>
      </c>
      <c r="AS49" s="47">
        <f t="shared" si="19"/>
        <v>273.61067247481623</v>
      </c>
      <c r="AT49" s="47">
        <f t="shared" si="19"/>
        <v>267.10019057990729</v>
      </c>
      <c r="BD49" s="69"/>
    </row>
    <row r="50" spans="2:56" s="13" customFormat="1" ht="14.1" customHeight="1" x14ac:dyDescent="0.2">
      <c r="B50" s="13" t="s">
        <v>246</v>
      </c>
      <c r="C50" s="44"/>
      <c r="D50" s="44">
        <f>D25/3.673</f>
        <v>295.37353661856798</v>
      </c>
      <c r="E50" s="44">
        <f>E25/3.673</f>
        <v>577.15464198203108</v>
      </c>
      <c r="F50" s="44">
        <f>F25/3.673</f>
        <v>-272.03974952355026</v>
      </c>
      <c r="G50" s="44">
        <f>G25/3.673</f>
        <v>-460.12006534168245</v>
      </c>
      <c r="H50" s="44">
        <f>H25/3.673</f>
        <v>-52.380343043833264</v>
      </c>
      <c r="I50" s="44">
        <f>I25/3.673</f>
        <v>263.86033215355286</v>
      </c>
      <c r="J50" s="44">
        <f>J25/3.673</f>
        <v>370.43724475905253</v>
      </c>
      <c r="K50" s="44">
        <f>K25/3.673</f>
        <v>14.6291859515383</v>
      </c>
      <c r="L50" s="44">
        <f>L25/3.673</f>
        <v>0</v>
      </c>
      <c r="M50" s="44">
        <f>M25/3.673</f>
        <v>0</v>
      </c>
      <c r="N50" s="44">
        <f>N25/3.673</f>
        <v>0</v>
      </c>
      <c r="O50" s="44">
        <f>O25/3.673</f>
        <v>0</v>
      </c>
      <c r="P50" s="13">
        <f>P25/3.673</f>
        <v>0</v>
      </c>
      <c r="Q50" s="13">
        <f>Q25/3.673</f>
        <v>0</v>
      </c>
      <c r="S50" s="44">
        <f>S25/3.673</f>
        <v>388.07677647699427</v>
      </c>
      <c r="T50" s="44">
        <f t="shared" si="19"/>
        <v>111.88047917233872</v>
      </c>
      <c r="U50" s="44">
        <f t="shared" si="19"/>
        <v>-67.980669752246115</v>
      </c>
      <c r="V50" s="44">
        <f t="shared" si="19"/>
        <v>145.17805608494425</v>
      </c>
      <c r="W50" s="142">
        <f t="shared" si="19"/>
        <v>-410.4037571467465</v>
      </c>
      <c r="X50" s="44">
        <f t="shared" si="19"/>
        <v>297.21208821127146</v>
      </c>
      <c r="Y50" s="44">
        <f t="shared" si="19"/>
        <v>-51.915872583719</v>
      </c>
      <c r="Z50" s="143">
        <f t="shared" si="19"/>
        <v>-106.93220800435616</v>
      </c>
      <c r="AA50" s="44">
        <f t="shared" si="19"/>
        <v>40.032398584263539</v>
      </c>
      <c r="AB50" s="44">
        <f t="shared" si="19"/>
        <v>-564.97958072420363</v>
      </c>
      <c r="AC50" s="44">
        <f t="shared" si="19"/>
        <v>192.88728559760412</v>
      </c>
      <c r="AD50" s="44">
        <f t="shared" si="19"/>
        <v>-128.06016879934646</v>
      </c>
      <c r="AE50" s="142">
        <f t="shared" si="19"/>
        <v>73.995371630819477</v>
      </c>
      <c r="AF50" s="44">
        <f t="shared" si="19"/>
        <v>267.62401306833652</v>
      </c>
      <c r="AG50" s="44">
        <f t="shared" si="19"/>
        <v>-351.34222706234686</v>
      </c>
      <c r="AH50" s="143">
        <f t="shared" si="19"/>
        <v>-42.657500680642414</v>
      </c>
      <c r="AI50" s="44">
        <f t="shared" si="19"/>
        <v>321.06751973863328</v>
      </c>
      <c r="AJ50" s="44">
        <f t="shared" si="19"/>
        <v>-211.76558671385789</v>
      </c>
      <c r="AK50" s="44">
        <f t="shared" si="19"/>
        <v>-80.417097740266769</v>
      </c>
      <c r="AL50" s="44">
        <f t="shared" si="19"/>
        <v>234.97549686904426</v>
      </c>
      <c r="AM50" s="142">
        <f t="shared" si="19"/>
        <v>127.06370814048466</v>
      </c>
      <c r="AN50" s="44">
        <f t="shared" si="19"/>
        <v>-131.86713857881844</v>
      </c>
      <c r="AO50" s="44">
        <f t="shared" si="19"/>
        <v>160.80860332153554</v>
      </c>
      <c r="AP50" s="143">
        <f t="shared" si="19"/>
        <v>214.43207187585077</v>
      </c>
      <c r="AQ50" s="44">
        <f t="shared" si="19"/>
        <v>-13.151374897903608</v>
      </c>
      <c r="AR50" s="44">
        <f t="shared" si="19"/>
        <v>134.46637625918865</v>
      </c>
      <c r="AS50" s="44">
        <f t="shared" si="19"/>
        <v>-135.62973046555959</v>
      </c>
      <c r="AT50" s="44">
        <f t="shared" si="19"/>
        <v>28.943915055812852</v>
      </c>
      <c r="AU50" s="79"/>
      <c r="AV50" s="10"/>
      <c r="AW50" s="10"/>
      <c r="AX50" s="10"/>
      <c r="AY50" s="10"/>
      <c r="AZ50" s="10"/>
      <c r="BA50" s="10"/>
      <c r="BB50" s="10"/>
      <c r="BC50" s="10"/>
      <c r="BD50" s="82"/>
    </row>
    <row r="51" spans="2:56" s="6" customFormat="1" ht="14.1" customHeight="1" x14ac:dyDescent="0.2">
      <c r="B51" s="6" t="s">
        <v>189</v>
      </c>
      <c r="C51" s="47"/>
      <c r="D51" s="47">
        <f>D26/3.673</f>
        <v>920.63490334876133</v>
      </c>
      <c r="E51" s="47">
        <f t="shared" si="19"/>
        <v>1338.7026953444051</v>
      </c>
      <c r="F51" s="47">
        <f t="shared" si="19"/>
        <v>475.0571739722298</v>
      </c>
      <c r="G51" s="47">
        <f t="shared" si="19"/>
        <v>461.23441328614211</v>
      </c>
      <c r="H51" s="47">
        <f t="shared" si="19"/>
        <v>783.44895181050913</v>
      </c>
      <c r="I51" s="47">
        <f t="shared" si="19"/>
        <v>1227.1832289681458</v>
      </c>
      <c r="J51" s="47">
        <f t="shared" si="19"/>
        <v>1375.2431255104818</v>
      </c>
      <c r="K51" s="47">
        <f t="shared" si="19"/>
        <v>1070.3656411652598</v>
      </c>
      <c r="L51" s="47">
        <f t="shared" si="19"/>
        <v>0</v>
      </c>
      <c r="M51" s="47">
        <f t="shared" si="19"/>
        <v>0</v>
      </c>
      <c r="N51" s="47">
        <f t="shared" si="19"/>
        <v>0</v>
      </c>
      <c r="O51" s="47">
        <f t="shared" si="19"/>
        <v>0</v>
      </c>
      <c r="P51" s="6">
        <f t="shared" si="19"/>
        <v>0</v>
      </c>
      <c r="Q51" s="6">
        <f t="shared" si="19"/>
        <v>0</v>
      </c>
      <c r="S51" s="47">
        <f t="shared" si="19"/>
        <v>579.54914239041659</v>
      </c>
      <c r="T51" s="47">
        <f t="shared" si="19"/>
        <v>312.82766131227879</v>
      </c>
      <c r="U51" s="47">
        <f t="shared" si="19"/>
        <v>126.3419548053362</v>
      </c>
      <c r="V51" s="47">
        <f t="shared" si="19"/>
        <v>319.98393683637357</v>
      </c>
      <c r="W51" s="144">
        <f t="shared" si="19"/>
        <v>-244.83337870950177</v>
      </c>
      <c r="X51" s="47">
        <f t="shared" si="19"/>
        <v>509.67791995643887</v>
      </c>
      <c r="Y51" s="47">
        <f t="shared" si="19"/>
        <v>139.02640893002985</v>
      </c>
      <c r="Z51" s="145">
        <f t="shared" si="19"/>
        <v>71.18622379526272</v>
      </c>
      <c r="AA51" s="47">
        <f t="shared" si="19"/>
        <v>206.0530901170705</v>
      </c>
      <c r="AB51" s="47">
        <f t="shared" si="19"/>
        <v>-372.75524094745441</v>
      </c>
      <c r="AC51" s="47">
        <f t="shared" si="19"/>
        <v>482.74135583991296</v>
      </c>
      <c r="AD51" s="47">
        <f t="shared" si="19"/>
        <v>145.19520827661307</v>
      </c>
      <c r="AE51" s="144">
        <f t="shared" si="19"/>
        <v>292.53117342771577</v>
      </c>
      <c r="AF51" s="47">
        <f t="shared" si="19"/>
        <v>467.82548325619382</v>
      </c>
      <c r="AG51" s="47">
        <f t="shared" si="19"/>
        <v>-150.14511298665934</v>
      </c>
      <c r="AH51" s="145">
        <f t="shared" si="19"/>
        <v>173.23740811325891</v>
      </c>
      <c r="AI51" s="47">
        <f t="shared" si="19"/>
        <v>562.48761230601679</v>
      </c>
      <c r="AJ51" s="47">
        <f t="shared" si="19"/>
        <v>95.245575823577454</v>
      </c>
      <c r="AK51" s="47">
        <f t="shared" si="19"/>
        <v>155.1053634631092</v>
      </c>
      <c r="AL51" s="47">
        <f t="shared" si="19"/>
        <v>414.34467737544225</v>
      </c>
      <c r="AM51" s="144">
        <f t="shared" si="19"/>
        <v>342.23032943098286</v>
      </c>
      <c r="AN51" s="47">
        <f t="shared" si="19"/>
        <v>100.73291587258367</v>
      </c>
      <c r="AO51" s="47">
        <f t="shared" si="19"/>
        <v>462.5240947454397</v>
      </c>
      <c r="AP51" s="145">
        <f t="shared" si="19"/>
        <v>469.75578546147563</v>
      </c>
      <c r="AQ51" s="47">
        <f t="shared" si="19"/>
        <v>235.45058535257283</v>
      </c>
      <c r="AR51" s="47">
        <f t="shared" si="19"/>
        <v>400.89000816771033</v>
      </c>
      <c r="AS51" s="47">
        <f t="shared" si="19"/>
        <v>137.98094200925664</v>
      </c>
      <c r="AT51" s="47">
        <f t="shared" si="19"/>
        <v>296.04410563572014</v>
      </c>
      <c r="BD51" s="69"/>
    </row>
    <row r="52" spans="2:56" s="13" customFormat="1" ht="14.1" customHeight="1" x14ac:dyDescent="0.2">
      <c r="B52" s="13" t="s">
        <v>247</v>
      </c>
      <c r="C52" s="44"/>
      <c r="D52" s="44">
        <f>D27/3.673</f>
        <v>396.99564388783011</v>
      </c>
      <c r="E52" s="44">
        <f t="shared" si="19"/>
        <v>183.75415191941192</v>
      </c>
      <c r="F52" s="44">
        <f t="shared" si="19"/>
        <v>126.01551864960523</v>
      </c>
      <c r="G52" s="44">
        <f t="shared" si="19"/>
        <v>266.55132044650151</v>
      </c>
      <c r="H52" s="44">
        <f t="shared" si="19"/>
        <v>168.11108086033215</v>
      </c>
      <c r="I52" s="44">
        <f t="shared" si="19"/>
        <v>304.89381976585895</v>
      </c>
      <c r="J52" s="44">
        <f t="shared" si="19"/>
        <v>279.40920228695887</v>
      </c>
      <c r="K52" s="44">
        <f t="shared" si="19"/>
        <v>314.72066430710589</v>
      </c>
      <c r="L52" s="44">
        <f t="shared" si="19"/>
        <v>0</v>
      </c>
      <c r="M52" s="44">
        <f t="shared" si="19"/>
        <v>0</v>
      </c>
      <c r="N52" s="44">
        <f t="shared" si="19"/>
        <v>0</v>
      </c>
      <c r="O52" s="44">
        <f t="shared" si="19"/>
        <v>0</v>
      </c>
      <c r="P52" s="13">
        <f t="shared" si="19"/>
        <v>0</v>
      </c>
      <c r="Q52" s="13">
        <f t="shared" si="19"/>
        <v>0</v>
      </c>
      <c r="S52" s="44">
        <f t="shared" si="19"/>
        <v>44.392050095289953</v>
      </c>
      <c r="T52" s="44">
        <f t="shared" si="19"/>
        <v>41.200108902804246</v>
      </c>
      <c r="U52" s="44">
        <f t="shared" si="19"/>
        <v>42.589164170977398</v>
      </c>
      <c r="V52" s="44">
        <f t="shared" si="19"/>
        <v>55.564661040021804</v>
      </c>
      <c r="W52" s="142">
        <f t="shared" si="19"/>
        <v>17.518921862237949</v>
      </c>
      <c r="X52" s="44">
        <f t="shared" si="19"/>
        <v>46.506942553770756</v>
      </c>
      <c r="Y52" s="44">
        <f t="shared" si="19"/>
        <v>45.745439695072157</v>
      </c>
      <c r="Z52" s="143">
        <f t="shared" si="19"/>
        <v>16.244214538524368</v>
      </c>
      <c r="AA52" s="44">
        <f t="shared" si="19"/>
        <v>61.039749523550228</v>
      </c>
      <c r="AB52" s="44">
        <f t="shared" si="19"/>
        <v>51.712768853797982</v>
      </c>
      <c r="AC52" s="44">
        <f t="shared" si="19"/>
        <v>54.191124421453843</v>
      </c>
      <c r="AD52" s="44">
        <f t="shared" si="19"/>
        <v>99.607677647699433</v>
      </c>
      <c r="AE52" s="142">
        <f t="shared" si="19"/>
        <v>65.26653961339504</v>
      </c>
      <c r="AF52" s="44">
        <f t="shared" si="19"/>
        <v>15.184045739177789</v>
      </c>
      <c r="AG52" s="44">
        <f t="shared" si="19"/>
        <v>45.963517560577188</v>
      </c>
      <c r="AH52" s="143">
        <f t="shared" si="19"/>
        <v>41.696977947182127</v>
      </c>
      <c r="AI52" s="44">
        <f t="shared" si="19"/>
        <v>54.432344132861417</v>
      </c>
      <c r="AJ52" s="44">
        <f t="shared" si="19"/>
        <v>70.312551048189505</v>
      </c>
      <c r="AK52" s="44">
        <f t="shared" si="19"/>
        <v>74.878573373264359</v>
      </c>
      <c r="AL52" s="44">
        <f t="shared" si="19"/>
        <v>104.46365368908251</v>
      </c>
      <c r="AM52" s="142">
        <f t="shared" si="19"/>
        <v>56.940647971685273</v>
      </c>
      <c r="AN52" s="44">
        <f t="shared" si="19"/>
        <v>53.476177511570917</v>
      </c>
      <c r="AO52" s="44">
        <f t="shared" si="19"/>
        <v>68.330520010890268</v>
      </c>
      <c r="AP52" s="143">
        <f t="shared" si="19"/>
        <v>100.66185679281242</v>
      </c>
      <c r="AQ52" s="44">
        <f t="shared" si="19"/>
        <v>77.230057173972227</v>
      </c>
      <c r="AR52" s="44">
        <f t="shared" si="19"/>
        <v>70.933297032398571</v>
      </c>
      <c r="AS52" s="44">
        <f t="shared" si="19"/>
        <v>89.464742717124963</v>
      </c>
      <c r="AT52" s="44">
        <f t="shared" si="19"/>
        <v>77.092567383610159</v>
      </c>
      <c r="AV52" s="10"/>
      <c r="AW52" s="10"/>
      <c r="AX52" s="10"/>
      <c r="AY52" s="10"/>
      <c r="AZ52" s="10"/>
      <c r="BA52" s="10"/>
      <c r="BB52" s="10"/>
      <c r="BC52" s="10"/>
      <c r="BD52" s="69"/>
    </row>
    <row r="53" spans="2:56" s="6" customFormat="1" ht="14.1" customHeight="1" x14ac:dyDescent="0.2">
      <c r="B53" s="6" t="s">
        <v>245</v>
      </c>
      <c r="C53" s="47"/>
      <c r="D53" s="47">
        <f>D28/3.673</f>
        <v>523.63925946093116</v>
      </c>
      <c r="E53" s="47">
        <f t="shared" si="19"/>
        <v>1154.9485434249932</v>
      </c>
      <c r="F53" s="47">
        <f t="shared" si="19"/>
        <v>349.04165532262454</v>
      </c>
      <c r="G53" s="47">
        <f t="shared" si="19"/>
        <v>194.68309283964064</v>
      </c>
      <c r="H53" s="47">
        <f t="shared" si="19"/>
        <v>615.33787095017703</v>
      </c>
      <c r="I53" s="47">
        <f t="shared" si="19"/>
        <v>922.28940920228683</v>
      </c>
      <c r="J53" s="47">
        <f t="shared" si="19"/>
        <v>1095.833923223523</v>
      </c>
      <c r="K53" s="47">
        <f t="shared" si="19"/>
        <v>755.644976858154</v>
      </c>
      <c r="L53" s="47">
        <f t="shared" si="19"/>
        <v>0</v>
      </c>
      <c r="M53" s="47">
        <f t="shared" si="19"/>
        <v>0</v>
      </c>
      <c r="N53" s="47">
        <f t="shared" si="19"/>
        <v>0</v>
      </c>
      <c r="O53" s="47">
        <f t="shared" si="19"/>
        <v>0</v>
      </c>
      <c r="P53" s="6">
        <f t="shared" si="19"/>
        <v>0</v>
      </c>
      <c r="Q53" s="6">
        <f t="shared" si="19"/>
        <v>0</v>
      </c>
      <c r="S53" s="47">
        <f t="shared" si="19"/>
        <v>535.15709229512663</v>
      </c>
      <c r="T53" s="47">
        <f t="shared" si="19"/>
        <v>271.62755240947456</v>
      </c>
      <c r="U53" s="47">
        <f t="shared" si="19"/>
        <v>83.752790634358803</v>
      </c>
      <c r="V53" s="47">
        <f t="shared" si="19"/>
        <v>264.41927579635177</v>
      </c>
      <c r="W53" s="144">
        <f t="shared" si="19"/>
        <v>-262.3523005717397</v>
      </c>
      <c r="X53" s="47">
        <f t="shared" si="19"/>
        <v>463.17097740266814</v>
      </c>
      <c r="Y53" s="47">
        <f t="shared" si="19"/>
        <v>93.280969234957695</v>
      </c>
      <c r="Z53" s="145">
        <f t="shared" si="19"/>
        <v>54.942009256738352</v>
      </c>
      <c r="AA53" s="47">
        <f t="shared" si="19"/>
        <v>145.0133405935203</v>
      </c>
      <c r="AB53" s="47">
        <f t="shared" si="19"/>
        <v>-424.46800980125244</v>
      </c>
      <c r="AC53" s="47">
        <f t="shared" si="19"/>
        <v>428.55023141845913</v>
      </c>
      <c r="AD53" s="47">
        <f t="shared" si="19"/>
        <v>45.587530628913626</v>
      </c>
      <c r="AE53" s="144">
        <f t="shared" si="19"/>
        <v>227.26463381432077</v>
      </c>
      <c r="AF53" s="47">
        <f t="shared" si="19"/>
        <v>452.64143751701602</v>
      </c>
      <c r="AG53" s="47">
        <f t="shared" si="19"/>
        <v>-196.10863054723654</v>
      </c>
      <c r="AH53" s="145">
        <f t="shared" si="19"/>
        <v>131.54043016607676</v>
      </c>
      <c r="AI53" s="47">
        <f t="shared" si="19"/>
        <v>508.05526817315541</v>
      </c>
      <c r="AJ53" s="47">
        <f t="shared" si="19"/>
        <v>24.933024775387953</v>
      </c>
      <c r="AK53" s="47">
        <f t="shared" si="19"/>
        <v>80.22679008984484</v>
      </c>
      <c r="AL53" s="47">
        <f t="shared" si="19"/>
        <v>309.88102368635975</v>
      </c>
      <c r="AM53" s="144">
        <f t="shared" si="19"/>
        <v>285.28968145929764</v>
      </c>
      <c r="AN53" s="47">
        <f t="shared" si="19"/>
        <v>47.256738361012758</v>
      </c>
      <c r="AO53" s="47">
        <f t="shared" si="19"/>
        <v>394.19357473454943</v>
      </c>
      <c r="AP53" s="145">
        <f t="shared" si="19"/>
        <v>369.09392866866324</v>
      </c>
      <c r="AQ53" s="47">
        <f t="shared" si="19"/>
        <v>158.2205281786006</v>
      </c>
      <c r="AR53" s="47">
        <f t="shared" si="19"/>
        <v>329.95671113531176</v>
      </c>
      <c r="AS53" s="47">
        <f t="shared" si="19"/>
        <v>48.516199292131674</v>
      </c>
      <c r="AT53" s="47">
        <f t="shared" si="19"/>
        <v>218.95153825211</v>
      </c>
      <c r="AU53" s="63"/>
      <c r="BD53" s="69"/>
    </row>
    <row r="54" spans="2:56" s="6" customFormat="1" ht="14.1" customHeight="1" x14ac:dyDescent="0.2">
      <c r="B54" s="13" t="s">
        <v>259</v>
      </c>
      <c r="C54" s="47"/>
      <c r="D54" s="47"/>
      <c r="E54" s="44">
        <f t="shared" si="19"/>
        <v>577.79390144296212</v>
      </c>
      <c r="F54" s="44">
        <f t="shared" si="19"/>
        <v>621.08140484617479</v>
      </c>
      <c r="G54" s="44">
        <f t="shared" si="19"/>
        <v>654.80315818132306</v>
      </c>
      <c r="H54" s="44">
        <f t="shared" si="19"/>
        <v>667.71821399401028</v>
      </c>
      <c r="I54" s="44">
        <f t="shared" si="19"/>
        <v>658.42907704873392</v>
      </c>
      <c r="J54" s="44">
        <f t="shared" si="19"/>
        <v>725.39667846447048</v>
      </c>
      <c r="K54" s="44">
        <f t="shared" si="19"/>
        <v>741.01579090661562</v>
      </c>
      <c r="L54" s="44">
        <f t="shared" si="19"/>
        <v>0</v>
      </c>
      <c r="M54" s="44">
        <f t="shared" si="19"/>
        <v>0</v>
      </c>
      <c r="N54" s="44">
        <f t="shared" si="19"/>
        <v>0</v>
      </c>
      <c r="O54" s="44">
        <f t="shared" si="19"/>
        <v>0</v>
      </c>
      <c r="P54" s="13">
        <f t="shared" si="19"/>
        <v>0</v>
      </c>
      <c r="Q54" s="13">
        <f t="shared" si="19"/>
        <v>0</v>
      </c>
      <c r="R54" s="13"/>
      <c r="S54" s="44">
        <f t="shared" si="19"/>
        <v>147.08031581813242</v>
      </c>
      <c r="T54" s="44">
        <f t="shared" si="19"/>
        <v>159.74707323713585</v>
      </c>
      <c r="U54" s="44">
        <f t="shared" si="19"/>
        <v>151.73346038660492</v>
      </c>
      <c r="V54" s="44">
        <f t="shared" si="19"/>
        <v>119.24121971140752</v>
      </c>
      <c r="W54" s="142">
        <f t="shared" si="19"/>
        <v>148.0514565750068</v>
      </c>
      <c r="X54" s="44">
        <f t="shared" si="19"/>
        <v>165.95888919139668</v>
      </c>
      <c r="Y54" s="44">
        <f t="shared" si="19"/>
        <v>145.19684181867672</v>
      </c>
      <c r="Z54" s="143">
        <f t="shared" si="19"/>
        <v>161.87421726109449</v>
      </c>
      <c r="AA54" s="44">
        <f t="shared" si="19"/>
        <v>104.98094200925675</v>
      </c>
      <c r="AB54" s="44">
        <f t="shared" si="19"/>
        <v>140.51157092295125</v>
      </c>
      <c r="AC54" s="44">
        <f t="shared" si="19"/>
        <v>235.66294582085504</v>
      </c>
      <c r="AD54" s="44">
        <f t="shared" si="19"/>
        <v>173.6476994282601</v>
      </c>
      <c r="AE54" s="142">
        <f t="shared" si="19"/>
        <v>153.26926218350127</v>
      </c>
      <c r="AF54" s="44">
        <f t="shared" si="19"/>
        <v>185.01742444867952</v>
      </c>
      <c r="AG54" s="44">
        <f t="shared" si="19"/>
        <v>155.23359651511032</v>
      </c>
      <c r="AH54" s="143">
        <f t="shared" si="19"/>
        <v>174.19793084671917</v>
      </c>
      <c r="AI54" s="44">
        <f t="shared" si="19"/>
        <v>186.98774843452213</v>
      </c>
      <c r="AJ54" s="44">
        <f t="shared" si="19"/>
        <v>236.69861148924585</v>
      </c>
      <c r="AK54" s="44">
        <f t="shared" si="19"/>
        <v>160.64388783011162</v>
      </c>
      <c r="AL54" s="44">
        <f t="shared" si="19"/>
        <v>74.905526817315462</v>
      </c>
      <c r="AM54" s="142">
        <f t="shared" si="19"/>
        <v>158.22597331881295</v>
      </c>
      <c r="AN54" s="44">
        <f t="shared" si="19"/>
        <v>179.12387693983121</v>
      </c>
      <c r="AO54" s="44">
        <f t="shared" si="19"/>
        <v>233.38497141301386</v>
      </c>
      <c r="AP54" s="143">
        <f t="shared" si="19"/>
        <v>154.66185679281244</v>
      </c>
      <c r="AQ54" s="44">
        <f t="shared" si="19"/>
        <v>171.3719030765042</v>
      </c>
      <c r="AR54" s="44">
        <f t="shared" si="19"/>
        <v>195.49033487612311</v>
      </c>
      <c r="AS54" s="44">
        <f t="shared" si="19"/>
        <v>184.14592975769125</v>
      </c>
      <c r="AT54" s="44">
        <f t="shared" si="19"/>
        <v>190.00762319629715</v>
      </c>
      <c r="BD54" s="69"/>
    </row>
    <row r="55" spans="2:56" s="13" customFormat="1" ht="14.1" customHeight="1" x14ac:dyDescent="0.2">
      <c r="B55" s="6"/>
      <c r="C55" s="18"/>
      <c r="D55" s="18"/>
      <c r="E55" s="85"/>
      <c r="F55" s="85"/>
      <c r="G55" s="85"/>
      <c r="H55" s="85"/>
      <c r="I55" s="85"/>
      <c r="J55" s="85"/>
      <c r="K55" s="85"/>
      <c r="L55" s="85"/>
      <c r="M55" s="85"/>
      <c r="N55" s="85"/>
      <c r="O55" s="85"/>
      <c r="P55" s="6"/>
      <c r="Q55" s="6"/>
      <c r="R55" s="6"/>
      <c r="S55" s="86"/>
      <c r="T55" s="86"/>
      <c r="U55" s="86"/>
      <c r="V55" s="86"/>
      <c r="W55" s="155"/>
      <c r="X55" s="86"/>
      <c r="Y55" s="86"/>
      <c r="Z55" s="156"/>
      <c r="AA55" s="86"/>
      <c r="AB55" s="86"/>
      <c r="AC55" s="86"/>
      <c r="AD55" s="86"/>
      <c r="AE55" s="155"/>
      <c r="AF55" s="86"/>
      <c r="AG55" s="86"/>
      <c r="AH55" s="156"/>
      <c r="AI55" s="86"/>
      <c r="AJ55" s="86"/>
      <c r="AK55" s="86"/>
      <c r="AL55" s="86"/>
      <c r="AM55" s="155"/>
      <c r="AN55" s="86"/>
      <c r="AO55" s="86"/>
      <c r="AP55" s="156"/>
      <c r="AQ55" s="86"/>
      <c r="AR55" s="86"/>
      <c r="AS55" s="86"/>
      <c r="AT55" s="86"/>
      <c r="AV55" s="10"/>
      <c r="AW55" s="10"/>
      <c r="AX55" s="10"/>
      <c r="AY55" s="10"/>
      <c r="AZ55" s="10"/>
      <c r="BA55" s="10"/>
      <c r="BB55" s="10"/>
      <c r="BC55" s="10"/>
      <c r="BD55" s="18"/>
    </row>
    <row r="56" spans="2:56" s="13" customFormat="1" ht="14.1" customHeight="1" x14ac:dyDescent="0.2">
      <c r="B56" s="6" t="s">
        <v>250</v>
      </c>
      <c r="C56" s="18"/>
      <c r="D56" s="18"/>
      <c r="E56" s="87">
        <f>E31/3.673</f>
        <v>210.18241219711408</v>
      </c>
      <c r="F56" s="87">
        <f t="shared" ref="F56:AT56" si="20">F31/3.673</f>
        <v>138.30656139395589</v>
      </c>
      <c r="G56" s="87">
        <f t="shared" si="20"/>
        <v>261.9112442145385</v>
      </c>
      <c r="H56" s="87">
        <f t="shared" si="20"/>
        <v>167.43806153008441</v>
      </c>
      <c r="I56" s="87">
        <f t="shared" si="20"/>
        <v>341.13803430438332</v>
      </c>
      <c r="J56" s="87">
        <f t="shared" si="20"/>
        <v>320.12602815638263</v>
      </c>
      <c r="K56" s="87">
        <f t="shared" si="20"/>
        <v>292.15803237160958</v>
      </c>
      <c r="L56" s="87">
        <f t="shared" si="20"/>
        <v>0</v>
      </c>
      <c r="M56" s="87">
        <f t="shared" si="20"/>
        <v>0</v>
      </c>
      <c r="N56" s="87">
        <f t="shared" si="20"/>
        <v>0</v>
      </c>
      <c r="O56" s="87">
        <f t="shared" si="20"/>
        <v>0</v>
      </c>
      <c r="P56" s="6">
        <f t="shared" si="20"/>
        <v>0</v>
      </c>
      <c r="Q56" s="6">
        <f t="shared" si="20"/>
        <v>0</v>
      </c>
      <c r="R56" s="6"/>
      <c r="S56" s="86">
        <f t="shared" si="20"/>
        <v>41.655322624557584</v>
      </c>
      <c r="T56" s="86">
        <f t="shared" si="20"/>
        <v>48.734004900626189</v>
      </c>
      <c r="U56" s="86">
        <f t="shared" si="20"/>
        <v>53.090117070514566</v>
      </c>
      <c r="V56" s="86">
        <f t="shared" si="20"/>
        <v>66.702967601415736</v>
      </c>
      <c r="W56" s="155">
        <f t="shared" si="20"/>
        <v>12.523822488429078</v>
      </c>
      <c r="X56" s="86">
        <f t="shared" si="20"/>
        <v>25.047644976858155</v>
      </c>
      <c r="Y56" s="86">
        <f t="shared" si="20"/>
        <v>28.859243125510481</v>
      </c>
      <c r="Z56" s="156">
        <f t="shared" si="20"/>
        <v>71.875850803158187</v>
      </c>
      <c r="AA56" s="86">
        <f t="shared" si="20"/>
        <v>50.367546964334331</v>
      </c>
      <c r="AB56" s="86">
        <f t="shared" si="20"/>
        <v>54.17914511298666</v>
      </c>
      <c r="AC56" s="86">
        <f t="shared" si="20"/>
        <v>59.079771304111077</v>
      </c>
      <c r="AD56" s="86">
        <f t="shared" si="20"/>
        <v>98.284780833106453</v>
      </c>
      <c r="AE56" s="155">
        <f t="shared" si="20"/>
        <v>49.006261911244216</v>
      </c>
      <c r="AF56" s="86">
        <f t="shared" si="20"/>
        <v>22.052817860059896</v>
      </c>
      <c r="AG56" s="86">
        <f t="shared" si="20"/>
        <v>40.294037571467463</v>
      </c>
      <c r="AH56" s="156">
        <f t="shared" si="20"/>
        <v>56.084944187312821</v>
      </c>
      <c r="AI56" s="86">
        <f t="shared" si="20"/>
        <v>53.362374081132586</v>
      </c>
      <c r="AJ56" s="86">
        <f t="shared" si="20"/>
        <v>59.079771304111077</v>
      </c>
      <c r="AK56" s="86">
        <f t="shared" si="20"/>
        <v>90.117070514565754</v>
      </c>
      <c r="AL56" s="86">
        <f t="shared" si="20"/>
        <v>138.57881840457392</v>
      </c>
      <c r="AM56" s="155">
        <f t="shared" si="20"/>
        <v>42.762548493484815</v>
      </c>
      <c r="AN56" s="86">
        <f t="shared" si="20"/>
        <v>61.763393956547773</v>
      </c>
      <c r="AO56" s="86">
        <f t="shared" si="20"/>
        <v>64.238593392145475</v>
      </c>
      <c r="AP56" s="156">
        <f t="shared" si="20"/>
        <v>151.36149231420464</v>
      </c>
      <c r="AQ56" s="86">
        <f t="shared" si="20"/>
        <v>46.067472460804055</v>
      </c>
      <c r="AR56" s="86">
        <f t="shared" si="20"/>
        <v>54.614879200700692</v>
      </c>
      <c r="AS56" s="86">
        <f t="shared" si="20"/>
        <v>83.630830742416208</v>
      </c>
      <c r="AT56" s="86">
        <f t="shared" si="20"/>
        <v>107.84484996768866</v>
      </c>
      <c r="AV56" s="10"/>
      <c r="AW56" s="10"/>
      <c r="AX56" s="10"/>
      <c r="AY56" s="10"/>
      <c r="AZ56" s="10"/>
      <c r="BA56" s="10"/>
      <c r="BB56" s="10"/>
      <c r="BC56" s="10"/>
      <c r="BD56" s="88"/>
    </row>
    <row r="57" spans="2:56" s="13" customFormat="1" ht="14.1" customHeight="1" x14ac:dyDescent="0.2">
      <c r="B57" s="77" t="s">
        <v>248</v>
      </c>
      <c r="C57" s="79"/>
      <c r="D57" s="79"/>
      <c r="E57" s="84">
        <f t="shared" ref="E57:AT57" si="21">E32/3.673</f>
        <v>63.163626463381433</v>
      </c>
      <c r="F57" s="84">
        <f t="shared" si="21"/>
        <v>93.928668663218076</v>
      </c>
      <c r="G57" s="84">
        <f t="shared" si="21"/>
        <v>207.18758508031581</v>
      </c>
      <c r="H57" s="84">
        <f t="shared" si="21"/>
        <v>108.35829022597332</v>
      </c>
      <c r="I57" s="84">
        <f t="shared" si="21"/>
        <v>218.07786550503675</v>
      </c>
      <c r="J57" s="84">
        <f t="shared" si="21"/>
        <v>181.85668101007343</v>
      </c>
      <c r="K57" s="84">
        <f t="shared" si="21"/>
        <v>168.97655563597127</v>
      </c>
      <c r="L57" s="84">
        <f t="shared" si="21"/>
        <v>0</v>
      </c>
      <c r="M57" s="84">
        <f t="shared" si="21"/>
        <v>0</v>
      </c>
      <c r="N57" s="84">
        <f t="shared" si="21"/>
        <v>0</v>
      </c>
      <c r="O57" s="84">
        <f t="shared" si="21"/>
        <v>0</v>
      </c>
      <c r="P57" s="77">
        <f t="shared" si="21"/>
        <v>0</v>
      </c>
      <c r="Q57" s="77">
        <f t="shared" si="21"/>
        <v>0</v>
      </c>
      <c r="R57" s="77"/>
      <c r="S57" s="79">
        <f t="shared" si="21"/>
        <v>19.057990743261637</v>
      </c>
      <c r="T57" s="79">
        <f t="shared" si="21"/>
        <v>8.9844813503947734</v>
      </c>
      <c r="U57" s="79">
        <f t="shared" si="21"/>
        <v>11.979308467193031</v>
      </c>
      <c r="V57" s="79">
        <f t="shared" si="21"/>
        <v>23.414102913150014</v>
      </c>
      <c r="W57" s="157">
        <f t="shared" si="21"/>
        <v>2.4503130955622106</v>
      </c>
      <c r="X57" s="79">
        <f t="shared" si="21"/>
        <v>18.51347672202559</v>
      </c>
      <c r="Y57" s="79">
        <f t="shared" si="21"/>
        <v>18.785733732643614</v>
      </c>
      <c r="Z57" s="158">
        <f t="shared" si="21"/>
        <v>54.17914511298666</v>
      </c>
      <c r="AA57" s="79">
        <f t="shared" si="21"/>
        <v>41.927579635175604</v>
      </c>
      <c r="AB57" s="79">
        <f t="shared" si="21"/>
        <v>44.377892730737813</v>
      </c>
      <c r="AC57" s="79">
        <f t="shared" si="21"/>
        <v>44.105635720119793</v>
      </c>
      <c r="AD57" s="79">
        <f t="shared" si="21"/>
        <v>76.776476994282604</v>
      </c>
      <c r="AE57" s="157">
        <f t="shared" si="21"/>
        <v>34.848897359106999</v>
      </c>
      <c r="AF57" s="79">
        <f t="shared" si="21"/>
        <v>16.879934658317453</v>
      </c>
      <c r="AG57" s="79">
        <f t="shared" si="21"/>
        <v>26.136673019330246</v>
      </c>
      <c r="AH57" s="158">
        <f t="shared" si="21"/>
        <v>30.601687993465834</v>
      </c>
      <c r="AI57" s="79">
        <f t="shared" si="21"/>
        <v>34.848897359106999</v>
      </c>
      <c r="AJ57" s="79">
        <f t="shared" si="21"/>
        <v>41.927579635175604</v>
      </c>
      <c r="AK57" s="79">
        <f t="shared" si="21"/>
        <v>65.886196569561662</v>
      </c>
      <c r="AL57" s="79">
        <f t="shared" si="21"/>
        <v>75.415191941192489</v>
      </c>
      <c r="AM57" s="157">
        <f t="shared" si="21"/>
        <v>33.222280815837109</v>
      </c>
      <c r="AN57" s="79">
        <f t="shared" si="21"/>
        <v>40.26815866114891</v>
      </c>
      <c r="AO57" s="79">
        <f t="shared" si="21"/>
        <v>31.222483071339585</v>
      </c>
      <c r="AP57" s="158">
        <f t="shared" si="21"/>
        <v>77.143758461747822</v>
      </c>
      <c r="AQ57" s="79">
        <f t="shared" si="21"/>
        <v>26.127290407986202</v>
      </c>
      <c r="AR57" s="79">
        <f t="shared" si="21"/>
        <v>29.79545091047472</v>
      </c>
      <c r="AS57" s="79">
        <f t="shared" si="21"/>
        <v>50.838989860303485</v>
      </c>
      <c r="AT57" s="79">
        <f t="shared" si="21"/>
        <v>62.214824457206873</v>
      </c>
      <c r="AV57" s="10"/>
      <c r="AW57" s="10"/>
      <c r="AX57" s="10"/>
      <c r="AY57" s="10"/>
      <c r="AZ57" s="10"/>
      <c r="BA57" s="10"/>
      <c r="BB57" s="10"/>
      <c r="BC57" s="10"/>
      <c r="BD57" s="88"/>
    </row>
    <row r="58" spans="2:56" s="13" customFormat="1" ht="14.1" customHeight="1" thickBot="1" x14ac:dyDescent="0.25">
      <c r="B58" s="149" t="s">
        <v>249</v>
      </c>
      <c r="C58" s="150"/>
      <c r="D58" s="150"/>
      <c r="E58" s="150">
        <f t="shared" ref="E58:AT58" si="22">E33/3.673</f>
        <v>147.01878573373264</v>
      </c>
      <c r="F58" s="150">
        <f t="shared" si="22"/>
        <v>44.377892730737813</v>
      </c>
      <c r="G58" s="150">
        <f t="shared" si="22"/>
        <v>54.723659134222707</v>
      </c>
      <c r="H58" s="150">
        <f t="shared" si="22"/>
        <v>59.079771304111077</v>
      </c>
      <c r="I58" s="150">
        <f t="shared" si="22"/>
        <v>123.06016879934658</v>
      </c>
      <c r="J58" s="150">
        <f t="shared" si="22"/>
        <v>138.2693471463092</v>
      </c>
      <c r="K58" s="150">
        <f t="shared" si="22"/>
        <v>123.18147673563833</v>
      </c>
      <c r="L58" s="44">
        <f t="shared" si="22"/>
        <v>0</v>
      </c>
      <c r="M58" s="44">
        <f t="shared" si="22"/>
        <v>0</v>
      </c>
      <c r="N58" s="44">
        <f t="shared" si="22"/>
        <v>0</v>
      </c>
      <c r="O58" s="44">
        <f t="shared" si="22"/>
        <v>0</v>
      </c>
      <c r="P58" s="77">
        <f t="shared" si="22"/>
        <v>0</v>
      </c>
      <c r="Q58" s="77">
        <f t="shared" si="22"/>
        <v>0</v>
      </c>
      <c r="R58" s="77"/>
      <c r="S58" s="150">
        <f t="shared" si="22"/>
        <v>22.597331881295943</v>
      </c>
      <c r="T58" s="150">
        <f t="shared" si="22"/>
        <v>39.749523550231416</v>
      </c>
      <c r="U58" s="150">
        <f t="shared" si="22"/>
        <v>41.110808603321537</v>
      </c>
      <c r="V58" s="150">
        <f t="shared" si="22"/>
        <v>43.288864688265726</v>
      </c>
      <c r="W58" s="153">
        <f t="shared" si="22"/>
        <v>10.073509392866866</v>
      </c>
      <c r="X58" s="150">
        <f t="shared" si="22"/>
        <v>6.5341682548325615</v>
      </c>
      <c r="Y58" s="150">
        <f t="shared" si="22"/>
        <v>10.073509392866866</v>
      </c>
      <c r="Z58" s="154">
        <f t="shared" si="22"/>
        <v>17.696705690171523</v>
      </c>
      <c r="AA58" s="150">
        <f t="shared" si="22"/>
        <v>8.4399673291587263</v>
      </c>
      <c r="AB58" s="150">
        <f t="shared" si="22"/>
        <v>9.8012523822488422</v>
      </c>
      <c r="AC58" s="150">
        <f t="shared" si="22"/>
        <v>14.974135583991288</v>
      </c>
      <c r="AD58" s="150">
        <f t="shared" si="22"/>
        <v>21.508303838823849</v>
      </c>
      <c r="AE58" s="153">
        <f t="shared" si="22"/>
        <v>14.157364552137217</v>
      </c>
      <c r="AF58" s="150">
        <f t="shared" si="22"/>
        <v>5.1728832017424446</v>
      </c>
      <c r="AG58" s="150">
        <f t="shared" si="22"/>
        <v>14.157364552137217</v>
      </c>
      <c r="AH58" s="154">
        <f t="shared" si="22"/>
        <v>25.483256193846991</v>
      </c>
      <c r="AI58" s="150">
        <f t="shared" si="22"/>
        <v>18.51347672202559</v>
      </c>
      <c r="AJ58" s="150">
        <f t="shared" si="22"/>
        <v>17.152191668935476</v>
      </c>
      <c r="AK58" s="150">
        <f t="shared" si="22"/>
        <v>24.230873945004085</v>
      </c>
      <c r="AL58" s="150">
        <f t="shared" si="22"/>
        <v>63.163626463381433</v>
      </c>
      <c r="AM58" s="153">
        <f t="shared" si="22"/>
        <v>9.5402676776477033</v>
      </c>
      <c r="AN58" s="150">
        <f t="shared" si="22"/>
        <v>21.49523529539886</v>
      </c>
      <c r="AO58" s="150">
        <f t="shared" si="22"/>
        <v>33.016110320805893</v>
      </c>
      <c r="AP58" s="154">
        <f t="shared" si="22"/>
        <v>74.217733852456803</v>
      </c>
      <c r="AQ58" s="150">
        <f t="shared" si="22"/>
        <v>19.940182052817853</v>
      </c>
      <c r="AR58" s="150">
        <f t="shared" si="22"/>
        <v>24.819428290225975</v>
      </c>
      <c r="AS58" s="150">
        <f t="shared" si="22"/>
        <v>32.791840882112723</v>
      </c>
      <c r="AT58" s="150">
        <f t="shared" si="22"/>
        <v>45.630025510481786</v>
      </c>
      <c r="AV58" s="10"/>
      <c r="AW58" s="10"/>
      <c r="AX58" s="10"/>
      <c r="AY58" s="10"/>
      <c r="AZ58" s="10"/>
      <c r="BA58" s="10"/>
      <c r="BB58" s="10"/>
      <c r="BC58" s="10"/>
      <c r="BD58" s="69"/>
    </row>
    <row r="59" spans="2:56" s="13" customFormat="1" ht="14.1" customHeight="1" thickTop="1" x14ac:dyDescent="0.2">
      <c r="B59" s="91" t="s">
        <v>73</v>
      </c>
      <c r="E59" s="44"/>
      <c r="F59" s="44"/>
      <c r="G59" s="44"/>
      <c r="H59" s="44"/>
      <c r="I59" s="44"/>
      <c r="J59" s="79"/>
      <c r="K59" s="79"/>
      <c r="L59" s="79"/>
      <c r="M59" s="79"/>
      <c r="N59" s="79"/>
      <c r="O59" s="79"/>
      <c r="P59" s="91"/>
      <c r="Q59" s="91"/>
      <c r="R59" s="91"/>
      <c r="AI59" s="44"/>
      <c r="AJ59" s="44"/>
      <c r="AK59" s="44"/>
      <c r="AL59" s="44"/>
      <c r="AM59" s="44"/>
      <c r="AN59" s="44"/>
      <c r="AO59" s="44"/>
      <c r="AP59" s="44"/>
      <c r="AQ59" s="44"/>
      <c r="AR59" s="44"/>
      <c r="AS59" s="44"/>
      <c r="AT59" s="44"/>
      <c r="AV59" s="10"/>
      <c r="AW59" s="10"/>
      <c r="AX59" s="10"/>
      <c r="AY59" s="10"/>
      <c r="AZ59" s="10"/>
      <c r="BA59" s="10"/>
      <c r="BB59" s="10"/>
      <c r="BC59" s="10"/>
      <c r="BD59" s="18"/>
    </row>
    <row r="60" spans="2:56" s="13" customFormat="1" x14ac:dyDescent="0.2">
      <c r="B60" s="18" t="s">
        <v>251</v>
      </c>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V60" s="10"/>
      <c r="AW60" s="10"/>
      <c r="AX60" s="10"/>
      <c r="AY60" s="10"/>
      <c r="AZ60" s="10"/>
      <c r="BA60" s="10"/>
      <c r="BB60" s="10"/>
      <c r="BC60" s="10"/>
      <c r="BD60" s="18"/>
    </row>
  </sheetData>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9375-7184-429A-A5EB-ABECFED7099E}">
  <sheetPr>
    <pageSetUpPr autoPageBreaks="0" fitToPage="1"/>
  </sheetPr>
  <dimension ref="B1:BC10"/>
  <sheetViews>
    <sheetView showGridLines="0" zoomScale="120" zoomScaleNormal="120" workbookViewId="0">
      <pane xSplit="2" ySplit="7" topLeftCell="C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7" customWidth="1"/>
    <col min="2" max="2" width="81" style="7" customWidth="1"/>
    <col min="3" max="4" width="13" style="7" hidden="1" customWidth="1"/>
    <col min="5" max="11" width="13" style="7" customWidth="1"/>
    <col min="12" max="17" width="11" style="8" hidden="1" customWidth="1"/>
    <col min="18" max="18" width="13" style="9" customWidth="1"/>
    <col min="19" max="46" width="13" style="7" customWidth="1"/>
    <col min="47" max="47" width="11" style="7" customWidth="1"/>
    <col min="48" max="48" width="9.59765625" style="10"/>
    <col min="49" max="55" width="9.59765625" style="3"/>
    <col min="56" max="64" width="11" style="7" customWidth="1"/>
    <col min="65" max="16384" width="9.59765625" style="7"/>
  </cols>
  <sheetData>
    <row r="1" spans="2:48" x14ac:dyDescent="0.2">
      <c r="B1" s="4" t="s">
        <v>241</v>
      </c>
    </row>
    <row r="3" spans="2:48" ht="18.75" x14ac:dyDescent="0.25">
      <c r="B3" s="21" t="s">
        <v>90</v>
      </c>
    </row>
    <row r="4" spans="2:48" ht="24.95" customHeight="1" thickBot="1" x14ac:dyDescent="0.25">
      <c r="B4" s="23"/>
      <c r="C4" s="23"/>
      <c r="D4" s="23"/>
      <c r="E4" s="23"/>
      <c r="F4" s="23"/>
      <c r="G4" s="23"/>
      <c r="H4" s="23"/>
      <c r="I4" s="23"/>
      <c r="J4" s="23"/>
      <c r="K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row>
    <row r="5" spans="2:48" s="11" customFormat="1" x14ac:dyDescent="0.2">
      <c r="L5" s="12"/>
      <c r="M5" s="12"/>
      <c r="N5" s="12"/>
      <c r="O5" s="12"/>
      <c r="P5" s="12"/>
      <c r="Q5" s="12"/>
      <c r="R5" s="6"/>
      <c r="AV5" s="13"/>
    </row>
    <row r="6" spans="2:48" s="11" customFormat="1" x14ac:dyDescent="0.2">
      <c r="L6" s="12"/>
      <c r="M6" s="12"/>
      <c r="N6" s="12"/>
      <c r="O6" s="12"/>
      <c r="P6" s="12"/>
      <c r="Q6" s="12"/>
      <c r="R6" s="6"/>
      <c r="AV6" s="13"/>
    </row>
    <row r="7" spans="2:48" s="11" customFormat="1" ht="14.1" customHeight="1" x14ac:dyDescent="0.2">
      <c r="B7" s="24"/>
      <c r="C7" s="25"/>
      <c r="D7" s="25">
        <v>2017</v>
      </c>
      <c r="E7" s="25">
        <v>2018</v>
      </c>
      <c r="F7" s="25">
        <v>2019</v>
      </c>
      <c r="G7" s="25">
        <v>2020</v>
      </c>
      <c r="H7" s="25">
        <v>2021</v>
      </c>
      <c r="I7" s="25">
        <v>2022</v>
      </c>
      <c r="J7" s="25">
        <v>2023</v>
      </c>
      <c r="K7" s="25">
        <v>2024</v>
      </c>
      <c r="L7" s="14">
        <f>K7+1</f>
        <v>2025</v>
      </c>
      <c r="M7" s="14">
        <f t="shared" ref="M7:Q7" si="0">L7+1</f>
        <v>2026</v>
      </c>
      <c r="N7" s="14">
        <f t="shared" si="0"/>
        <v>2027</v>
      </c>
      <c r="O7" s="14">
        <f t="shared" si="0"/>
        <v>2028</v>
      </c>
      <c r="P7" s="14">
        <f t="shared" si="0"/>
        <v>2029</v>
      </c>
      <c r="Q7" s="14">
        <f t="shared" si="0"/>
        <v>2030</v>
      </c>
      <c r="R7" s="6"/>
      <c r="S7" s="26" t="s">
        <v>0</v>
      </c>
      <c r="T7" s="26" t="s">
        <v>1</v>
      </c>
      <c r="U7" s="26" t="s">
        <v>2</v>
      </c>
      <c r="V7" s="26" t="s">
        <v>3</v>
      </c>
      <c r="W7" s="31" t="s">
        <v>4</v>
      </c>
      <c r="X7" s="26" t="s">
        <v>5</v>
      </c>
      <c r="Y7" s="26" t="s">
        <v>6</v>
      </c>
      <c r="Z7" s="32" t="s">
        <v>7</v>
      </c>
      <c r="AA7" s="26" t="s">
        <v>8</v>
      </c>
      <c r="AB7" s="26" t="s">
        <v>9</v>
      </c>
      <c r="AC7" s="26" t="s">
        <v>10</v>
      </c>
      <c r="AD7" s="26" t="s">
        <v>11</v>
      </c>
      <c r="AE7" s="31" t="s">
        <v>12</v>
      </c>
      <c r="AF7" s="26" t="s">
        <v>13</v>
      </c>
      <c r="AG7" s="26" t="s">
        <v>14</v>
      </c>
      <c r="AH7" s="32" t="s">
        <v>15</v>
      </c>
      <c r="AI7" s="26" t="s">
        <v>16</v>
      </c>
      <c r="AJ7" s="26" t="s">
        <v>17</v>
      </c>
      <c r="AK7" s="26" t="s">
        <v>18</v>
      </c>
      <c r="AL7" s="26" t="s">
        <v>19</v>
      </c>
      <c r="AM7" s="31" t="s">
        <v>20</v>
      </c>
      <c r="AN7" s="27" t="s">
        <v>21</v>
      </c>
      <c r="AO7" s="27" t="s">
        <v>69</v>
      </c>
      <c r="AP7" s="32" t="s">
        <v>71</v>
      </c>
      <c r="AQ7" s="26" t="s">
        <v>72</v>
      </c>
      <c r="AR7" s="27" t="s">
        <v>75</v>
      </c>
      <c r="AS7" s="27" t="s">
        <v>80</v>
      </c>
      <c r="AT7" s="27" t="s">
        <v>85</v>
      </c>
      <c r="AU7" s="13"/>
      <c r="AV7" s="13"/>
    </row>
    <row r="8" spans="2:48" s="15" customFormat="1" ht="14.1" customHeight="1" x14ac:dyDescent="0.2">
      <c r="B8" s="15" t="s">
        <v>256</v>
      </c>
      <c r="C8" s="16"/>
      <c r="D8" s="16">
        <v>0.21299999999999999</v>
      </c>
      <c r="E8" s="16">
        <v>0.24199999999999999</v>
      </c>
      <c r="F8" s="16">
        <v>0.23799999999999999</v>
      </c>
      <c r="G8" s="16">
        <v>0.26400000000000001</v>
      </c>
      <c r="H8" s="16">
        <v>0.248</v>
      </c>
      <c r="I8" s="16">
        <v>0.28499999999999998</v>
      </c>
      <c r="J8" s="16">
        <v>0.26307740700307725</v>
      </c>
      <c r="K8" s="16">
        <v>0.28770453800428764</v>
      </c>
      <c r="L8" s="17"/>
      <c r="M8" s="17"/>
      <c r="N8" s="17"/>
      <c r="O8" s="17"/>
      <c r="P8" s="17"/>
      <c r="Q8" s="17"/>
      <c r="R8" s="18"/>
      <c r="S8" s="16">
        <v>0.20899999999999999</v>
      </c>
      <c r="T8" s="16">
        <v>0.22800000000000001</v>
      </c>
      <c r="U8" s="16">
        <v>0.23899999999999999</v>
      </c>
      <c r="V8" s="16">
        <v>0.24199999999999999</v>
      </c>
      <c r="W8" s="33">
        <v>0.22900000000000001</v>
      </c>
      <c r="X8" s="16">
        <v>0.23300000000000001</v>
      </c>
      <c r="Y8" s="16">
        <v>0.248</v>
      </c>
      <c r="Z8" s="34">
        <v>0.23799999999999999</v>
      </c>
      <c r="AA8" s="16">
        <v>0.23699999999999999</v>
      </c>
      <c r="AB8" s="16">
        <v>0.216</v>
      </c>
      <c r="AC8" s="16">
        <v>0.246</v>
      </c>
      <c r="AD8" s="16">
        <v>0.26400000000000001</v>
      </c>
      <c r="AE8" s="33">
        <v>0.30599999999999999</v>
      </c>
      <c r="AF8" s="16">
        <v>0.28999999999999998</v>
      </c>
      <c r="AG8" s="16">
        <v>0.29499999999999998</v>
      </c>
      <c r="AH8" s="34">
        <v>0.248</v>
      </c>
      <c r="AI8" s="16">
        <v>0.26600000000000001</v>
      </c>
      <c r="AJ8" s="16">
        <v>0.27300000000000002</v>
      </c>
      <c r="AK8" s="16">
        <v>0.309</v>
      </c>
      <c r="AL8" s="16">
        <v>0.28499999999999998</v>
      </c>
      <c r="AM8" s="33">
        <v>0.28308173914881196</v>
      </c>
      <c r="AN8" s="16">
        <v>0.24299999999999999</v>
      </c>
      <c r="AO8" s="16">
        <v>0.26582767331652724</v>
      </c>
      <c r="AP8" s="34">
        <v>0.26307740700307725</v>
      </c>
      <c r="AQ8" s="16">
        <v>0.29460632129075848</v>
      </c>
      <c r="AR8" s="16">
        <v>0.29046309418666533</v>
      </c>
      <c r="AS8" s="16">
        <v>0.29505023478119707</v>
      </c>
      <c r="AT8" s="16">
        <v>0.28770453800428764</v>
      </c>
      <c r="AU8" s="16"/>
      <c r="AV8" s="18"/>
    </row>
    <row r="9" spans="2:48" s="15" customFormat="1" ht="14.1" customHeight="1" x14ac:dyDescent="0.2">
      <c r="B9" s="15" t="s">
        <v>257</v>
      </c>
      <c r="C9" s="16"/>
      <c r="D9" s="16">
        <v>0.63400000000000001</v>
      </c>
      <c r="E9" s="16">
        <v>0.59299999999999997</v>
      </c>
      <c r="F9" s="16">
        <v>0.59199999999999997</v>
      </c>
      <c r="G9" s="16">
        <v>0.747</v>
      </c>
      <c r="H9" s="16">
        <v>0.70299999999999996</v>
      </c>
      <c r="I9" s="16">
        <v>0.79800000000000004</v>
      </c>
      <c r="J9" s="16">
        <v>0.74930312340301886</v>
      </c>
      <c r="K9" s="16">
        <v>0.80890862953287412</v>
      </c>
      <c r="L9" s="17"/>
      <c r="M9" s="17"/>
      <c r="N9" s="17"/>
      <c r="O9" s="17"/>
      <c r="P9" s="17"/>
      <c r="Q9" s="17"/>
      <c r="R9" s="18"/>
      <c r="S9" s="16">
        <v>0.53700000000000003</v>
      </c>
      <c r="T9" s="16">
        <v>0.59599999999999997</v>
      </c>
      <c r="U9" s="16">
        <v>0.56100000000000005</v>
      </c>
      <c r="V9" s="16">
        <v>0.59299999999999997</v>
      </c>
      <c r="W9" s="33">
        <v>0.53200000000000003</v>
      </c>
      <c r="X9" s="16">
        <v>0.56000000000000005</v>
      </c>
      <c r="Y9" s="16">
        <v>0.67</v>
      </c>
      <c r="Z9" s="34">
        <v>0.59199999999999997</v>
      </c>
      <c r="AA9" s="16">
        <v>0.71199999999999997</v>
      </c>
      <c r="AB9" s="16">
        <v>0.56799999999999995</v>
      </c>
      <c r="AC9" s="16">
        <v>0.748</v>
      </c>
      <c r="AD9" s="16">
        <v>0.747</v>
      </c>
      <c r="AE9" s="33">
        <v>0.93700000000000006</v>
      </c>
      <c r="AF9" s="16">
        <v>0.79100000000000004</v>
      </c>
      <c r="AG9" s="16">
        <v>0.95699999999999996</v>
      </c>
      <c r="AH9" s="34">
        <v>0.70299999999999996</v>
      </c>
      <c r="AI9" s="16">
        <v>0.875</v>
      </c>
      <c r="AJ9" s="16">
        <v>0.754</v>
      </c>
      <c r="AK9" s="16">
        <v>0.95899999999999996</v>
      </c>
      <c r="AL9" s="16">
        <v>0.79800000000000004</v>
      </c>
      <c r="AM9" s="33">
        <v>0.970465147708933</v>
      </c>
      <c r="AN9" s="16">
        <v>0.70099999999999996</v>
      </c>
      <c r="AO9" s="16">
        <v>0.83821517001350421</v>
      </c>
      <c r="AP9" s="34">
        <v>0.74930312340301886</v>
      </c>
      <c r="AQ9" s="16">
        <v>0.96842190410946005</v>
      </c>
      <c r="AR9" s="16">
        <v>0.80846039675102666</v>
      </c>
      <c r="AS9" s="16">
        <v>0.94301475209010932</v>
      </c>
      <c r="AT9" s="16">
        <v>0.80890862953287412</v>
      </c>
      <c r="AU9" s="16"/>
      <c r="AV9" s="18"/>
    </row>
    <row r="10" spans="2:48" s="11" customFormat="1" ht="14.1" customHeight="1" x14ac:dyDescent="0.2">
      <c r="B10" s="28" t="s">
        <v>258</v>
      </c>
      <c r="C10" s="29"/>
      <c r="D10" s="29">
        <v>1.18</v>
      </c>
      <c r="E10" s="29">
        <v>1.0000000000000001E-5</v>
      </c>
      <c r="F10" s="29">
        <v>0.26</v>
      </c>
      <c r="G10" s="29">
        <v>0.85</v>
      </c>
      <c r="H10" s="29">
        <v>1.06</v>
      </c>
      <c r="I10" s="29">
        <v>0.78</v>
      </c>
      <c r="J10" s="29">
        <v>0.62</v>
      </c>
      <c r="K10" s="29">
        <v>0.68913040000254822</v>
      </c>
      <c r="L10" s="19"/>
      <c r="M10" s="19"/>
      <c r="N10" s="19"/>
      <c r="O10" s="19"/>
      <c r="P10" s="19"/>
      <c r="Q10" s="19"/>
      <c r="R10" s="13"/>
      <c r="S10" s="29">
        <v>1.1000000000000001</v>
      </c>
      <c r="T10" s="29">
        <v>0.41</v>
      </c>
      <c r="U10" s="29">
        <v>7.0000000000000007E-2</v>
      </c>
      <c r="V10" s="29">
        <v>1.0000000000000001E-5</v>
      </c>
      <c r="W10" s="35">
        <v>0.35</v>
      </c>
      <c r="X10" s="29">
        <v>0.02</v>
      </c>
      <c r="Y10" s="29">
        <v>-0.11</v>
      </c>
      <c r="Z10" s="36">
        <v>0.26</v>
      </c>
      <c r="AA10" s="29">
        <v>0.1</v>
      </c>
      <c r="AB10" s="29">
        <v>1.17</v>
      </c>
      <c r="AC10" s="29">
        <v>0.55000000000000004</v>
      </c>
      <c r="AD10" s="29">
        <v>0.85</v>
      </c>
      <c r="AE10" s="35">
        <v>0.93</v>
      </c>
      <c r="AF10" s="29">
        <v>0.46</v>
      </c>
      <c r="AG10" s="29">
        <v>0.71</v>
      </c>
      <c r="AH10" s="36">
        <v>1.0573259452411992</v>
      </c>
      <c r="AI10" s="29">
        <v>0.46164016602809682</v>
      </c>
      <c r="AJ10" s="29">
        <v>0.7689668836682706</v>
      </c>
      <c r="AK10" s="29">
        <v>0.68261544759825321</v>
      </c>
      <c r="AL10" s="29">
        <v>0.77781569965870279</v>
      </c>
      <c r="AM10" s="35">
        <v>1.0568205804749342</v>
      </c>
      <c r="AN10" s="29">
        <v>1.134151226676646</v>
      </c>
      <c r="AO10" s="30">
        <v>0.66805078877504598</v>
      </c>
      <c r="AP10" s="36">
        <v>0.624571842113398</v>
      </c>
      <c r="AQ10" s="29">
        <v>0.49699547769340041</v>
      </c>
      <c r="AR10" s="29">
        <v>0.5309748377445328</v>
      </c>
      <c r="AS10" s="29">
        <v>0.55628184613805509</v>
      </c>
      <c r="AT10" s="29">
        <v>0.68913040000254822</v>
      </c>
      <c r="AU10" s="20"/>
      <c r="AV10" s="13"/>
    </row>
  </sheetData>
  <sheetProtection algorithmName="SHA-512" hashValue="2onbu+EecqFn/UM2ozxO1xEejrTyJqJgT9678b6jgAtPzt8pYIc9UFawk6tR7laVSD8KTnRG7xTk4w+7djSrpw==" saltValue="lkVqA1uJOhjtUstXzj1bIg==" spinCount="100000" sheet="1" objects="1" scenarios="1"/>
  <phoneticPr fontId="4" type="noConversion"/>
  <pageMargins left="0.70866141732283472" right="0.70866141732283472" top="0.74803149606299213" bottom="0.74803149606299213" header="0.31496062992125984" footer="0.31496062992125984"/>
  <pageSetup paperSize="9" scale="58" orientation="portrait" r:id="rId1"/>
  <headerFooter>
    <oddHeader>&amp;L&amp;"arial"&amp;10&amp;K737373 ADNOC Classification: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70C3-3CCF-4F02-B888-892EAD0AD6F3}">
  <sheetPr>
    <pageSetUpPr autoPageBreaks="0"/>
  </sheetPr>
  <dimension ref="B1:BC50"/>
  <sheetViews>
    <sheetView showGridLines="0" zoomScale="120" zoomScaleNormal="120" zoomScaleSheetLayoutView="100" workbookViewId="0">
      <pane xSplit="2" ySplit="7" topLeftCell="E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11" customWidth="1"/>
    <col min="2" max="2" width="81" style="11" customWidth="1"/>
    <col min="3" max="4" width="13" style="11" hidden="1" customWidth="1"/>
    <col min="5" max="11" width="13" style="11" customWidth="1"/>
    <col min="12" max="17" width="11" style="12" hidden="1" customWidth="1"/>
    <col min="18" max="18" width="13" style="13" customWidth="1"/>
    <col min="19" max="46" width="13" style="11" customWidth="1"/>
    <col min="47" max="47" width="11" style="11" customWidth="1"/>
    <col min="48" max="48" width="9.59765625" style="10"/>
    <col min="49" max="55" width="9.59765625" style="3"/>
    <col min="56" max="78" width="11" style="11" customWidth="1"/>
    <col min="79" max="16384" width="9.59765625" style="11"/>
  </cols>
  <sheetData>
    <row r="1" spans="2:55" s="7" customFormat="1" x14ac:dyDescent="0.2">
      <c r="B1" s="4" t="s">
        <v>241</v>
      </c>
      <c r="L1" s="8"/>
      <c r="M1" s="8"/>
      <c r="N1" s="8"/>
      <c r="O1" s="8"/>
      <c r="P1" s="8"/>
      <c r="Q1" s="8"/>
      <c r="R1" s="9"/>
      <c r="AV1" s="10"/>
      <c r="AW1" s="3"/>
      <c r="AX1" s="3"/>
      <c r="AY1" s="3"/>
      <c r="AZ1" s="3"/>
      <c r="BA1" s="3"/>
      <c r="BB1" s="3"/>
      <c r="BC1" s="3"/>
    </row>
    <row r="2" spans="2:55" s="7" customFormat="1" x14ac:dyDescent="0.2">
      <c r="L2" s="8"/>
      <c r="M2" s="8"/>
      <c r="N2" s="8"/>
      <c r="O2" s="8"/>
      <c r="P2" s="8"/>
      <c r="Q2" s="8"/>
      <c r="R2" s="9"/>
      <c r="AV2" s="10"/>
      <c r="AW2" s="3"/>
      <c r="AX2" s="3"/>
      <c r="AY2" s="3"/>
      <c r="AZ2" s="3"/>
      <c r="BA2" s="3"/>
      <c r="BB2" s="3"/>
      <c r="BC2" s="3"/>
    </row>
    <row r="3" spans="2:55" s="7" customFormat="1" ht="18.75" x14ac:dyDescent="0.25">
      <c r="B3" s="21" t="s">
        <v>95</v>
      </c>
      <c r="L3" s="8"/>
      <c r="M3" s="8"/>
      <c r="N3" s="8"/>
      <c r="O3" s="8"/>
      <c r="P3" s="8"/>
      <c r="Q3" s="8"/>
      <c r="R3" s="9"/>
      <c r="AV3" s="10"/>
      <c r="AW3" s="3"/>
      <c r="AX3" s="3"/>
      <c r="AY3" s="3"/>
      <c r="AZ3" s="3"/>
      <c r="BA3" s="3"/>
      <c r="BB3" s="3"/>
      <c r="BC3" s="3"/>
    </row>
    <row r="4" spans="2:55" s="7" customFormat="1" ht="24.95" customHeight="1" thickBot="1" x14ac:dyDescent="0.25">
      <c r="B4" s="23"/>
      <c r="C4" s="23"/>
      <c r="D4" s="23"/>
      <c r="E4" s="23"/>
      <c r="F4" s="23"/>
      <c r="G4" s="23"/>
      <c r="H4" s="23"/>
      <c r="I4" s="23"/>
      <c r="J4" s="23"/>
      <c r="K4" s="23"/>
      <c r="L4" s="8"/>
      <c r="M4" s="8"/>
      <c r="N4" s="8"/>
      <c r="O4" s="8"/>
      <c r="P4" s="8"/>
      <c r="Q4" s="8"/>
      <c r="R4" s="9"/>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V4" s="10"/>
      <c r="AW4" s="3"/>
      <c r="AX4" s="3"/>
      <c r="AY4" s="3"/>
      <c r="AZ4" s="3"/>
      <c r="BA4" s="3"/>
      <c r="BB4" s="3"/>
      <c r="BC4" s="3"/>
    </row>
    <row r="5" spans="2:55" x14ac:dyDescent="0.2">
      <c r="R5" s="6"/>
      <c r="AV5" s="13"/>
      <c r="AW5" s="11"/>
      <c r="AX5" s="11"/>
      <c r="AY5" s="11"/>
      <c r="AZ5" s="11"/>
      <c r="BA5" s="11"/>
      <c r="BB5" s="11"/>
      <c r="BC5" s="11"/>
    </row>
    <row r="6" spans="2:55" s="13" customFormat="1" ht="14.1" customHeight="1" x14ac:dyDescent="0.2">
      <c r="B6" s="133" t="s">
        <v>234</v>
      </c>
      <c r="C6" s="38"/>
      <c r="D6" s="38"/>
      <c r="E6" s="38"/>
      <c r="F6" s="38"/>
      <c r="G6" s="38"/>
      <c r="H6" s="38"/>
      <c r="I6" s="38"/>
      <c r="J6" s="134"/>
      <c r="K6" s="134"/>
      <c r="L6" s="39"/>
      <c r="M6" s="39"/>
      <c r="N6" s="39"/>
      <c r="O6" s="37"/>
      <c r="P6" s="37"/>
      <c r="Q6" s="37"/>
      <c r="R6" s="6"/>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V6" s="10"/>
      <c r="AW6" s="10"/>
      <c r="AX6" s="10"/>
      <c r="AY6" s="10"/>
      <c r="AZ6" s="10"/>
      <c r="BA6" s="10"/>
      <c r="BB6" s="10"/>
      <c r="BC6" s="10"/>
    </row>
    <row r="7" spans="2:55" ht="14.1" customHeight="1" x14ac:dyDescent="0.2">
      <c r="B7" s="24" t="s">
        <v>68</v>
      </c>
      <c r="C7" s="25"/>
      <c r="D7" s="25">
        <v>2017</v>
      </c>
      <c r="E7" s="25">
        <v>2018</v>
      </c>
      <c r="F7" s="25">
        <v>2019</v>
      </c>
      <c r="G7" s="25">
        <v>2020</v>
      </c>
      <c r="H7" s="25">
        <v>2021</v>
      </c>
      <c r="I7" s="25">
        <v>2022</v>
      </c>
      <c r="J7" s="25">
        <v>2023</v>
      </c>
      <c r="K7" s="25">
        <v>2024</v>
      </c>
      <c r="L7" s="14">
        <f>K7+1</f>
        <v>2025</v>
      </c>
      <c r="M7" s="14">
        <f t="shared" ref="M7:Q7" si="0">L7+1</f>
        <v>2026</v>
      </c>
      <c r="N7" s="14">
        <f t="shared" si="0"/>
        <v>2027</v>
      </c>
      <c r="O7" s="14">
        <f t="shared" si="0"/>
        <v>2028</v>
      </c>
      <c r="P7" s="14">
        <f t="shared" si="0"/>
        <v>2029</v>
      </c>
      <c r="Q7" s="14">
        <f t="shared" si="0"/>
        <v>2030</v>
      </c>
      <c r="R7" s="6"/>
      <c r="S7" s="26" t="s">
        <v>0</v>
      </c>
      <c r="T7" s="26" t="s">
        <v>1</v>
      </c>
      <c r="U7" s="26" t="s">
        <v>2</v>
      </c>
      <c r="V7" s="26" t="s">
        <v>3</v>
      </c>
      <c r="W7" s="31" t="s">
        <v>4</v>
      </c>
      <c r="X7" s="26" t="s">
        <v>5</v>
      </c>
      <c r="Y7" s="26" t="s">
        <v>6</v>
      </c>
      <c r="Z7" s="32" t="s">
        <v>7</v>
      </c>
      <c r="AA7" s="26" t="s">
        <v>8</v>
      </c>
      <c r="AB7" s="26" t="s">
        <v>9</v>
      </c>
      <c r="AC7" s="26" t="s">
        <v>10</v>
      </c>
      <c r="AD7" s="26" t="s">
        <v>11</v>
      </c>
      <c r="AE7" s="31" t="s">
        <v>12</v>
      </c>
      <c r="AF7" s="26" t="s">
        <v>13</v>
      </c>
      <c r="AG7" s="26" t="s">
        <v>14</v>
      </c>
      <c r="AH7" s="32" t="s">
        <v>15</v>
      </c>
      <c r="AI7" s="26" t="s">
        <v>16</v>
      </c>
      <c r="AJ7" s="26" t="s">
        <v>17</v>
      </c>
      <c r="AK7" s="26" t="s">
        <v>18</v>
      </c>
      <c r="AL7" s="26" t="s">
        <v>19</v>
      </c>
      <c r="AM7" s="31" t="s">
        <v>20</v>
      </c>
      <c r="AN7" s="27" t="s">
        <v>21</v>
      </c>
      <c r="AO7" s="27" t="s">
        <v>69</v>
      </c>
      <c r="AP7" s="32" t="s">
        <v>71</v>
      </c>
      <c r="AQ7" s="26" t="s">
        <v>72</v>
      </c>
      <c r="AR7" s="27" t="s">
        <v>75</v>
      </c>
      <c r="AS7" s="27" t="s">
        <v>80</v>
      </c>
      <c r="AT7" s="27" t="s">
        <v>85</v>
      </c>
      <c r="AU7" s="13"/>
      <c r="AV7" s="13"/>
      <c r="AW7" s="11"/>
      <c r="AX7" s="11"/>
      <c r="AY7" s="11"/>
      <c r="AZ7" s="11"/>
      <c r="BA7" s="11"/>
      <c r="BB7" s="11"/>
      <c r="BC7" s="11"/>
    </row>
    <row r="8" spans="2:55" s="13" customFormat="1" ht="14.1" customHeight="1" x14ac:dyDescent="0.2">
      <c r="B8" s="6" t="s">
        <v>32</v>
      </c>
      <c r="C8" s="38"/>
      <c r="D8" s="38"/>
      <c r="E8" s="38"/>
      <c r="F8" s="38"/>
      <c r="G8" s="38"/>
      <c r="H8" s="38"/>
      <c r="I8" s="38"/>
      <c r="J8" s="38"/>
      <c r="K8" s="38"/>
      <c r="L8" s="40"/>
      <c r="M8" s="40"/>
      <c r="N8" s="40"/>
      <c r="O8" s="37"/>
      <c r="P8" s="37"/>
      <c r="Q8" s="37"/>
      <c r="R8" s="6"/>
      <c r="S8" s="38"/>
      <c r="T8" s="38"/>
      <c r="U8" s="38"/>
      <c r="V8" s="38"/>
      <c r="W8" s="140"/>
      <c r="X8" s="38"/>
      <c r="Y8" s="38"/>
      <c r="Z8" s="141"/>
      <c r="AA8" s="38"/>
      <c r="AB8" s="38"/>
      <c r="AC8" s="38"/>
      <c r="AD8" s="38"/>
      <c r="AE8" s="140"/>
      <c r="AF8" s="38"/>
      <c r="AG8" s="38"/>
      <c r="AH8" s="141"/>
      <c r="AI8" s="38"/>
      <c r="AJ8" s="38"/>
      <c r="AK8" s="38"/>
      <c r="AL8" s="38"/>
      <c r="AM8" s="140"/>
      <c r="AN8" s="38"/>
      <c r="AO8" s="38"/>
      <c r="AP8" s="141"/>
      <c r="AQ8" s="38"/>
      <c r="AR8" s="38"/>
      <c r="AS8" s="38"/>
      <c r="AT8" s="38"/>
      <c r="AU8" s="69"/>
      <c r="AV8" s="10"/>
      <c r="AW8" s="10"/>
      <c r="AX8" s="10"/>
      <c r="AY8" s="10"/>
      <c r="AZ8" s="10"/>
      <c r="BA8" s="10"/>
      <c r="BB8" s="10"/>
      <c r="BC8" s="10"/>
    </row>
    <row r="9" spans="2:55" s="13" customFormat="1" ht="14.1" customHeight="1" x14ac:dyDescent="0.2">
      <c r="B9" s="135" t="s">
        <v>242</v>
      </c>
      <c r="C9" s="38"/>
      <c r="D9" s="38">
        <v>359</v>
      </c>
      <c r="E9" s="38">
        <v>373</v>
      </c>
      <c r="F9" s="38">
        <v>376</v>
      </c>
      <c r="G9" s="38">
        <v>419</v>
      </c>
      <c r="H9" s="38">
        <v>431</v>
      </c>
      <c r="I9" s="38">
        <v>463</v>
      </c>
      <c r="J9" s="38">
        <v>485</v>
      </c>
      <c r="K9" s="38">
        <f>AT9</f>
        <v>495</v>
      </c>
      <c r="L9" s="40"/>
      <c r="M9" s="40"/>
      <c r="N9" s="40"/>
      <c r="O9" s="42"/>
      <c r="P9" s="42"/>
      <c r="Q9" s="42"/>
      <c r="R9" s="135"/>
      <c r="S9" s="38">
        <v>362</v>
      </c>
      <c r="T9" s="38">
        <v>363</v>
      </c>
      <c r="U9" s="38">
        <v>364</v>
      </c>
      <c r="V9" s="38">
        <v>373</v>
      </c>
      <c r="W9" s="140">
        <v>375</v>
      </c>
      <c r="X9" s="38">
        <v>375</v>
      </c>
      <c r="Y9" s="38">
        <v>376</v>
      </c>
      <c r="Z9" s="141">
        <v>376</v>
      </c>
      <c r="AA9" s="38">
        <v>379</v>
      </c>
      <c r="AB9" s="38">
        <v>393</v>
      </c>
      <c r="AC9" s="38">
        <v>401</v>
      </c>
      <c r="AD9" s="38">
        <v>419</v>
      </c>
      <c r="AE9" s="140">
        <v>421</v>
      </c>
      <c r="AF9" s="38">
        <v>426</v>
      </c>
      <c r="AG9" s="38">
        <v>428</v>
      </c>
      <c r="AH9" s="141">
        <v>431</v>
      </c>
      <c r="AI9" s="38">
        <v>433</v>
      </c>
      <c r="AJ9" s="38">
        <v>437</v>
      </c>
      <c r="AK9" s="38">
        <v>444</v>
      </c>
      <c r="AL9" s="38">
        <v>463</v>
      </c>
      <c r="AM9" s="140">
        <v>467</v>
      </c>
      <c r="AN9" s="38">
        <v>469</v>
      </c>
      <c r="AO9" s="38">
        <v>475</v>
      </c>
      <c r="AP9" s="141">
        <v>485</v>
      </c>
      <c r="AQ9" s="38">
        <v>487</v>
      </c>
      <c r="AR9" s="38">
        <v>489</v>
      </c>
      <c r="AS9" s="38">
        <v>489</v>
      </c>
      <c r="AT9" s="38">
        <v>495</v>
      </c>
      <c r="AU9" s="69"/>
      <c r="AV9" s="10"/>
      <c r="AW9" s="10"/>
      <c r="AX9" s="10"/>
      <c r="AY9" s="10"/>
      <c r="AZ9" s="10"/>
      <c r="BA9" s="10"/>
      <c r="BB9" s="10"/>
      <c r="BC9" s="10"/>
    </row>
    <row r="10" spans="2:55" s="13" customFormat="1" ht="14.1" customHeight="1" x14ac:dyDescent="0.2">
      <c r="B10" s="135" t="s">
        <v>27</v>
      </c>
      <c r="C10" s="44"/>
      <c r="D10" s="44">
        <v>0</v>
      </c>
      <c r="E10" s="44">
        <v>3</v>
      </c>
      <c r="F10" s="44">
        <v>6</v>
      </c>
      <c r="G10" s="44">
        <v>26</v>
      </c>
      <c r="H10" s="44">
        <v>31</v>
      </c>
      <c r="I10" s="44">
        <v>39</v>
      </c>
      <c r="J10" s="44">
        <v>44</v>
      </c>
      <c r="K10" s="38">
        <f>AT10</f>
        <v>56</v>
      </c>
      <c r="L10" s="40"/>
      <c r="M10" s="40"/>
      <c r="N10" s="40"/>
      <c r="O10" s="42"/>
      <c r="P10" s="42"/>
      <c r="Q10" s="42"/>
      <c r="R10" s="135"/>
      <c r="S10" s="44"/>
      <c r="T10" s="44"/>
      <c r="U10" s="44"/>
      <c r="V10" s="44">
        <v>3</v>
      </c>
      <c r="W10" s="142">
        <v>4</v>
      </c>
      <c r="X10" s="44">
        <v>4</v>
      </c>
      <c r="Y10" s="44">
        <v>6</v>
      </c>
      <c r="Z10" s="143">
        <v>6</v>
      </c>
      <c r="AA10" s="44">
        <v>10</v>
      </c>
      <c r="AB10" s="44">
        <v>13</v>
      </c>
      <c r="AC10" s="44">
        <v>17</v>
      </c>
      <c r="AD10" s="44">
        <v>26</v>
      </c>
      <c r="AE10" s="142">
        <v>28</v>
      </c>
      <c r="AF10" s="44">
        <v>31</v>
      </c>
      <c r="AG10" s="44">
        <v>31</v>
      </c>
      <c r="AH10" s="143">
        <v>31</v>
      </c>
      <c r="AI10" s="44">
        <v>31</v>
      </c>
      <c r="AJ10" s="44">
        <v>35</v>
      </c>
      <c r="AK10" s="44">
        <v>37</v>
      </c>
      <c r="AL10" s="44">
        <v>39</v>
      </c>
      <c r="AM10" s="142">
        <v>40</v>
      </c>
      <c r="AN10" s="44">
        <v>42</v>
      </c>
      <c r="AO10" s="44">
        <v>43</v>
      </c>
      <c r="AP10" s="143">
        <v>44</v>
      </c>
      <c r="AQ10" s="44">
        <v>45</v>
      </c>
      <c r="AR10" s="44">
        <v>45</v>
      </c>
      <c r="AS10" s="44">
        <v>54</v>
      </c>
      <c r="AT10" s="44">
        <v>56</v>
      </c>
      <c r="AU10" s="69"/>
      <c r="AV10" s="10"/>
      <c r="AW10" s="10"/>
      <c r="AX10" s="10"/>
      <c r="AY10" s="10"/>
      <c r="AZ10" s="10"/>
      <c r="BA10" s="10"/>
      <c r="BB10" s="10"/>
      <c r="BC10" s="10"/>
    </row>
    <row r="11" spans="2:55" s="6" customFormat="1" ht="14.1" customHeight="1" x14ac:dyDescent="0.2">
      <c r="B11" s="6" t="s">
        <v>33</v>
      </c>
      <c r="C11" s="47"/>
      <c r="D11" s="47">
        <v>359</v>
      </c>
      <c r="E11" s="47">
        <v>376</v>
      </c>
      <c r="F11" s="47">
        <v>382</v>
      </c>
      <c r="G11" s="47">
        <v>445</v>
      </c>
      <c r="H11" s="47">
        <v>462</v>
      </c>
      <c r="I11" s="47">
        <v>502</v>
      </c>
      <c r="J11" s="47">
        <v>529</v>
      </c>
      <c r="K11" s="48">
        <f>K9+K10</f>
        <v>551</v>
      </c>
      <c r="L11" s="49"/>
      <c r="M11" s="49"/>
      <c r="N11" s="49"/>
      <c r="O11" s="37"/>
      <c r="P11" s="37"/>
      <c r="Q11" s="37"/>
      <c r="S11" s="47">
        <v>362</v>
      </c>
      <c r="T11" s="47">
        <v>363</v>
      </c>
      <c r="U11" s="47">
        <v>364</v>
      </c>
      <c r="V11" s="47">
        <v>376</v>
      </c>
      <c r="W11" s="144">
        <v>379</v>
      </c>
      <c r="X11" s="47">
        <v>379</v>
      </c>
      <c r="Y11" s="47">
        <v>382</v>
      </c>
      <c r="Z11" s="145">
        <v>382</v>
      </c>
      <c r="AA11" s="47">
        <v>389</v>
      </c>
      <c r="AB11" s="47">
        <v>406</v>
      </c>
      <c r="AC11" s="47">
        <v>418</v>
      </c>
      <c r="AD11" s="47">
        <v>445</v>
      </c>
      <c r="AE11" s="144">
        <v>449</v>
      </c>
      <c r="AF11" s="47">
        <v>457</v>
      </c>
      <c r="AG11" s="47">
        <v>459</v>
      </c>
      <c r="AH11" s="145">
        <v>462</v>
      </c>
      <c r="AI11" s="47">
        <v>464</v>
      </c>
      <c r="AJ11" s="47">
        <v>472</v>
      </c>
      <c r="AK11" s="47">
        <v>481</v>
      </c>
      <c r="AL11" s="47">
        <v>502</v>
      </c>
      <c r="AM11" s="144">
        <v>507</v>
      </c>
      <c r="AN11" s="47">
        <v>511</v>
      </c>
      <c r="AO11" s="47">
        <v>518</v>
      </c>
      <c r="AP11" s="145">
        <v>529</v>
      </c>
      <c r="AQ11" s="47">
        <v>532</v>
      </c>
      <c r="AR11" s="47">
        <v>534</v>
      </c>
      <c r="AS11" s="47">
        <v>543</v>
      </c>
      <c r="AT11" s="47">
        <v>551</v>
      </c>
      <c r="AU11" s="76"/>
    </row>
    <row r="12" spans="2:55" s="13" customFormat="1" ht="14.1" customHeight="1" x14ac:dyDescent="0.2">
      <c r="B12" s="135" t="s">
        <v>28</v>
      </c>
      <c r="C12" s="44"/>
      <c r="D12" s="44">
        <v>0</v>
      </c>
      <c r="E12" s="44">
        <v>2</v>
      </c>
      <c r="F12" s="44">
        <v>2</v>
      </c>
      <c r="G12" s="44">
        <v>2</v>
      </c>
      <c r="H12" s="44">
        <v>40</v>
      </c>
      <c r="I12" s="44">
        <v>66</v>
      </c>
      <c r="J12" s="44">
        <v>68</v>
      </c>
      <c r="K12" s="38">
        <f>AT12</f>
        <v>100</v>
      </c>
      <c r="L12" s="40"/>
      <c r="M12" s="40"/>
      <c r="N12" s="40"/>
      <c r="O12" s="42"/>
      <c r="P12" s="42"/>
      <c r="Q12" s="42"/>
      <c r="R12" s="135"/>
      <c r="S12" s="44"/>
      <c r="T12" s="44"/>
      <c r="U12" s="44"/>
      <c r="V12" s="44">
        <v>2</v>
      </c>
      <c r="W12" s="142">
        <v>2</v>
      </c>
      <c r="X12" s="44">
        <v>2</v>
      </c>
      <c r="Y12" s="44">
        <v>2</v>
      </c>
      <c r="Z12" s="143">
        <v>2</v>
      </c>
      <c r="AA12" s="44">
        <v>2</v>
      </c>
      <c r="AB12" s="44">
        <v>2</v>
      </c>
      <c r="AC12" s="44">
        <v>2</v>
      </c>
      <c r="AD12" s="44">
        <v>2</v>
      </c>
      <c r="AE12" s="142">
        <v>2</v>
      </c>
      <c r="AF12" s="44">
        <v>2</v>
      </c>
      <c r="AG12" s="44">
        <v>5</v>
      </c>
      <c r="AH12" s="143">
        <v>40</v>
      </c>
      <c r="AI12" s="44">
        <v>55</v>
      </c>
      <c r="AJ12" s="44">
        <v>66</v>
      </c>
      <c r="AK12" s="44">
        <v>66</v>
      </c>
      <c r="AL12" s="44">
        <v>66</v>
      </c>
      <c r="AM12" s="142">
        <v>67</v>
      </c>
      <c r="AN12" s="44">
        <v>64</v>
      </c>
      <c r="AO12" s="44">
        <v>67</v>
      </c>
      <c r="AP12" s="143">
        <v>68</v>
      </c>
      <c r="AQ12" s="44">
        <v>69</v>
      </c>
      <c r="AR12" s="44">
        <v>69</v>
      </c>
      <c r="AS12" s="44">
        <v>69</v>
      </c>
      <c r="AT12" s="44">
        <v>100</v>
      </c>
      <c r="AU12" s="69"/>
      <c r="AV12" s="10"/>
      <c r="AW12" s="10"/>
      <c r="AX12" s="10"/>
      <c r="AY12" s="10"/>
      <c r="AZ12" s="10"/>
      <c r="BA12" s="10"/>
      <c r="BB12" s="10"/>
      <c r="BC12" s="10"/>
    </row>
    <row r="13" spans="2:55" s="13" customFormat="1" ht="14.1" customHeight="1" x14ac:dyDescent="0.2">
      <c r="B13" s="135" t="s">
        <v>70</v>
      </c>
      <c r="C13" s="44"/>
      <c r="D13" s="44"/>
      <c r="E13" s="44"/>
      <c r="F13" s="44"/>
      <c r="G13" s="44"/>
      <c r="H13" s="44"/>
      <c r="I13" s="44"/>
      <c r="J13" s="44">
        <v>243</v>
      </c>
      <c r="K13" s="38">
        <f>AT13</f>
        <v>245</v>
      </c>
      <c r="L13" s="40"/>
      <c r="M13" s="40"/>
      <c r="N13" s="40"/>
      <c r="O13" s="42"/>
      <c r="P13" s="42"/>
      <c r="Q13" s="42"/>
      <c r="R13" s="135"/>
      <c r="S13" s="44"/>
      <c r="T13" s="44"/>
      <c r="U13" s="44"/>
      <c r="V13" s="44"/>
      <c r="W13" s="142"/>
      <c r="X13" s="44"/>
      <c r="Y13" s="44"/>
      <c r="Z13" s="143"/>
      <c r="AA13" s="44"/>
      <c r="AB13" s="44"/>
      <c r="AC13" s="44"/>
      <c r="AD13" s="44"/>
      <c r="AE13" s="142"/>
      <c r="AF13" s="44"/>
      <c r="AG13" s="44"/>
      <c r="AH13" s="143"/>
      <c r="AI13" s="44"/>
      <c r="AJ13" s="44"/>
      <c r="AK13" s="44"/>
      <c r="AL13" s="44"/>
      <c r="AM13" s="142">
        <v>240</v>
      </c>
      <c r="AN13" s="44">
        <v>241</v>
      </c>
      <c r="AO13" s="44">
        <v>243</v>
      </c>
      <c r="AP13" s="143">
        <v>243</v>
      </c>
      <c r="AQ13" s="44">
        <v>245</v>
      </c>
      <c r="AR13" s="44">
        <v>244</v>
      </c>
      <c r="AS13" s="44">
        <v>243</v>
      </c>
      <c r="AT13" s="44">
        <v>245</v>
      </c>
      <c r="AU13" s="69"/>
      <c r="AV13" s="10"/>
      <c r="AW13" s="10"/>
      <c r="AX13" s="10"/>
      <c r="AY13" s="10"/>
      <c r="AZ13" s="10"/>
      <c r="BA13" s="10"/>
      <c r="BB13" s="10"/>
      <c r="BC13" s="10"/>
    </row>
    <row r="14" spans="2:55" s="6" customFormat="1" ht="14.1" customHeight="1" thickBot="1" x14ac:dyDescent="0.25">
      <c r="B14" s="138" t="s">
        <v>34</v>
      </c>
      <c r="C14" s="139"/>
      <c r="D14" s="139">
        <v>359</v>
      </c>
      <c r="E14" s="139">
        <v>378</v>
      </c>
      <c r="F14" s="139">
        <v>384</v>
      </c>
      <c r="G14" s="139">
        <v>447</v>
      </c>
      <c r="H14" s="139">
        <v>502</v>
      </c>
      <c r="I14" s="139">
        <v>568</v>
      </c>
      <c r="J14" s="139">
        <v>840</v>
      </c>
      <c r="K14" s="139">
        <f>K11+K12+K13</f>
        <v>896</v>
      </c>
      <c r="L14" s="50"/>
      <c r="M14" s="50"/>
      <c r="N14" s="50"/>
      <c r="O14" s="37"/>
      <c r="P14" s="37"/>
      <c r="Q14" s="37"/>
      <c r="S14" s="139">
        <v>362</v>
      </c>
      <c r="T14" s="139">
        <v>363</v>
      </c>
      <c r="U14" s="139">
        <v>364</v>
      </c>
      <c r="V14" s="139">
        <v>378</v>
      </c>
      <c r="W14" s="146">
        <v>381</v>
      </c>
      <c r="X14" s="139">
        <v>381</v>
      </c>
      <c r="Y14" s="139">
        <v>384</v>
      </c>
      <c r="Z14" s="147">
        <v>384</v>
      </c>
      <c r="AA14" s="139">
        <v>391</v>
      </c>
      <c r="AB14" s="139">
        <v>408</v>
      </c>
      <c r="AC14" s="139">
        <v>420</v>
      </c>
      <c r="AD14" s="139">
        <v>447</v>
      </c>
      <c r="AE14" s="146">
        <v>451</v>
      </c>
      <c r="AF14" s="139">
        <v>459</v>
      </c>
      <c r="AG14" s="139">
        <v>464</v>
      </c>
      <c r="AH14" s="147">
        <v>502</v>
      </c>
      <c r="AI14" s="139">
        <v>519</v>
      </c>
      <c r="AJ14" s="139">
        <v>538</v>
      </c>
      <c r="AK14" s="139">
        <v>547</v>
      </c>
      <c r="AL14" s="139">
        <v>568</v>
      </c>
      <c r="AM14" s="146">
        <v>814</v>
      </c>
      <c r="AN14" s="139">
        <v>816</v>
      </c>
      <c r="AO14" s="139">
        <v>828</v>
      </c>
      <c r="AP14" s="147">
        <v>840</v>
      </c>
      <c r="AQ14" s="139">
        <v>846</v>
      </c>
      <c r="AR14" s="139">
        <v>847</v>
      </c>
      <c r="AS14" s="139">
        <v>855</v>
      </c>
      <c r="AT14" s="139">
        <v>896</v>
      </c>
      <c r="AU14" s="63"/>
    </row>
    <row r="15" spans="2:55" s="6" customFormat="1" ht="14.1" customHeight="1" thickTop="1" x14ac:dyDescent="0.2">
      <c r="C15" s="47"/>
      <c r="D15" s="47"/>
      <c r="E15" s="47"/>
      <c r="F15" s="47"/>
      <c r="G15" s="47"/>
      <c r="H15" s="47"/>
      <c r="I15" s="47"/>
      <c r="J15" s="47"/>
      <c r="K15" s="47"/>
      <c r="L15" s="50"/>
      <c r="M15" s="50"/>
      <c r="N15" s="50"/>
      <c r="O15" s="37"/>
      <c r="P15" s="37"/>
      <c r="Q15" s="3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63"/>
    </row>
    <row r="16" spans="2:55" s="13" customFormat="1" ht="14.1" customHeight="1" x14ac:dyDescent="0.2">
      <c r="B16" s="133" t="s">
        <v>237</v>
      </c>
      <c r="C16" s="38"/>
      <c r="D16" s="38"/>
      <c r="E16" s="38"/>
      <c r="F16" s="38"/>
      <c r="G16" s="38"/>
      <c r="H16" s="136"/>
      <c r="I16" s="136"/>
      <c r="J16" s="136"/>
      <c r="K16" s="136"/>
      <c r="L16" s="51"/>
      <c r="M16" s="51"/>
      <c r="N16" s="51"/>
      <c r="O16" s="37"/>
      <c r="P16" s="37"/>
      <c r="Q16" s="37"/>
      <c r="R16" s="6"/>
      <c r="S16" s="38"/>
      <c r="T16" s="38"/>
      <c r="U16" s="38"/>
      <c r="V16" s="38"/>
      <c r="W16" s="38"/>
      <c r="X16" s="38"/>
      <c r="Y16" s="38"/>
      <c r="Z16" s="38"/>
      <c r="AA16" s="38"/>
      <c r="AB16" s="38"/>
      <c r="AC16" s="38"/>
      <c r="AD16" s="38"/>
      <c r="AE16" s="38"/>
      <c r="AF16" s="38"/>
      <c r="AG16" s="38"/>
      <c r="AH16" s="78"/>
      <c r="AI16" s="38"/>
      <c r="AJ16" s="38"/>
      <c r="AK16" s="78"/>
      <c r="AL16" s="137"/>
      <c r="AM16" s="137"/>
      <c r="AN16" s="136"/>
      <c r="AO16" s="136"/>
      <c r="AP16" s="136"/>
      <c r="AQ16" s="136"/>
      <c r="AR16" s="136"/>
      <c r="AS16" s="136"/>
      <c r="AT16" s="136"/>
      <c r="AV16" s="10"/>
      <c r="AW16" s="10"/>
      <c r="AX16" s="10"/>
      <c r="AY16" s="10"/>
      <c r="AZ16" s="10"/>
      <c r="BA16" s="10"/>
      <c r="BB16" s="10"/>
      <c r="BC16" s="10"/>
    </row>
    <row r="17" spans="2:55" ht="14.1" customHeight="1" x14ac:dyDescent="0.2">
      <c r="B17" s="24" t="s">
        <v>25</v>
      </c>
      <c r="C17" s="25"/>
      <c r="D17" s="25">
        <v>2017</v>
      </c>
      <c r="E17" s="25">
        <v>2018</v>
      </c>
      <c r="F17" s="25">
        <v>2019</v>
      </c>
      <c r="G17" s="25">
        <v>2020</v>
      </c>
      <c r="H17" s="25">
        <v>2021</v>
      </c>
      <c r="I17" s="25">
        <v>2022</v>
      </c>
      <c r="J17" s="25">
        <v>2023</v>
      </c>
      <c r="K17" s="25">
        <v>2024</v>
      </c>
      <c r="L17" s="14"/>
      <c r="M17" s="14"/>
      <c r="N17" s="14"/>
      <c r="O17" s="14"/>
      <c r="P17" s="14"/>
      <c r="Q17" s="14"/>
      <c r="R17" s="6"/>
      <c r="S17" s="26" t="s">
        <v>0</v>
      </c>
      <c r="T17" s="26" t="s">
        <v>1</v>
      </c>
      <c r="U17" s="26" t="s">
        <v>2</v>
      </c>
      <c r="V17" s="26" t="s">
        <v>3</v>
      </c>
      <c r="W17" s="31" t="s">
        <v>4</v>
      </c>
      <c r="X17" s="26" t="s">
        <v>5</v>
      </c>
      <c r="Y17" s="26" t="s">
        <v>6</v>
      </c>
      <c r="Z17" s="32" t="s">
        <v>7</v>
      </c>
      <c r="AA17" s="26" t="s">
        <v>8</v>
      </c>
      <c r="AB17" s="26" t="s">
        <v>9</v>
      </c>
      <c r="AC17" s="26" t="s">
        <v>10</v>
      </c>
      <c r="AD17" s="26" t="s">
        <v>11</v>
      </c>
      <c r="AE17" s="31" t="s">
        <v>12</v>
      </c>
      <c r="AF17" s="26" t="s">
        <v>13</v>
      </c>
      <c r="AG17" s="26" t="s">
        <v>14</v>
      </c>
      <c r="AH17" s="32" t="s">
        <v>15</v>
      </c>
      <c r="AI17" s="26" t="s">
        <v>16</v>
      </c>
      <c r="AJ17" s="26" t="s">
        <v>17</v>
      </c>
      <c r="AK17" s="26" t="s">
        <v>18</v>
      </c>
      <c r="AL17" s="26" t="s">
        <v>19</v>
      </c>
      <c r="AM17" s="31" t="s">
        <v>20</v>
      </c>
      <c r="AN17" s="27" t="s">
        <v>21</v>
      </c>
      <c r="AO17" s="27" t="s">
        <v>69</v>
      </c>
      <c r="AP17" s="32" t="s">
        <v>71</v>
      </c>
      <c r="AQ17" s="26" t="s">
        <v>72</v>
      </c>
      <c r="AR17" s="27" t="s">
        <v>75</v>
      </c>
      <c r="AS17" s="27" t="s">
        <v>80</v>
      </c>
      <c r="AT17" s="27" t="s">
        <v>85</v>
      </c>
      <c r="AU17" s="13"/>
      <c r="AV17" s="13"/>
      <c r="AW17" s="11"/>
      <c r="AX17" s="11"/>
      <c r="AY17" s="11"/>
      <c r="AZ17" s="11"/>
      <c r="BA17" s="11"/>
      <c r="BB17" s="11"/>
      <c r="BC17" s="11"/>
    </row>
    <row r="18" spans="2:55" s="13" customFormat="1" ht="14.1" customHeight="1" x14ac:dyDescent="0.2">
      <c r="B18" s="6" t="s">
        <v>26</v>
      </c>
      <c r="C18" s="47"/>
      <c r="D18" s="47">
        <v>6830</v>
      </c>
      <c r="E18" s="47">
        <v>6600</v>
      </c>
      <c r="F18" s="47">
        <v>6525</v>
      </c>
      <c r="G18" s="47">
        <v>5758</v>
      </c>
      <c r="H18" s="47">
        <v>6384</v>
      </c>
      <c r="I18" s="47">
        <v>6586</v>
      </c>
      <c r="J18" s="47">
        <v>7219.8542481664335</v>
      </c>
      <c r="K18" s="47">
        <v>7708.2313771739127</v>
      </c>
      <c r="L18" s="50"/>
      <c r="M18" s="50"/>
      <c r="N18" s="50"/>
      <c r="O18" s="37"/>
      <c r="P18" s="37"/>
      <c r="Q18" s="37"/>
      <c r="R18" s="6"/>
      <c r="S18" s="38">
        <v>1639.8</v>
      </c>
      <c r="T18" s="38">
        <v>1683.4</v>
      </c>
      <c r="U18" s="38">
        <v>1591</v>
      </c>
      <c r="V18" s="38">
        <v>1685</v>
      </c>
      <c r="W18" s="140">
        <v>1607</v>
      </c>
      <c r="X18" s="38">
        <v>1600</v>
      </c>
      <c r="Y18" s="38">
        <v>1612</v>
      </c>
      <c r="Z18" s="141">
        <v>1705</v>
      </c>
      <c r="AA18" s="38">
        <v>1577</v>
      </c>
      <c r="AB18" s="38">
        <v>1079</v>
      </c>
      <c r="AC18" s="38">
        <v>1538</v>
      </c>
      <c r="AD18" s="38">
        <v>1563</v>
      </c>
      <c r="AE18" s="140">
        <v>1503</v>
      </c>
      <c r="AF18" s="38">
        <v>1548</v>
      </c>
      <c r="AG18" s="38">
        <v>1614</v>
      </c>
      <c r="AH18" s="141">
        <v>1720</v>
      </c>
      <c r="AI18" s="38">
        <v>1656</v>
      </c>
      <c r="AJ18" s="38">
        <v>1601</v>
      </c>
      <c r="AK18" s="38">
        <v>1583</v>
      </c>
      <c r="AL18" s="38">
        <v>1747</v>
      </c>
      <c r="AM18" s="140">
        <v>1746.2001996945</v>
      </c>
      <c r="AN18" s="38">
        <v>1781.4016916385017</v>
      </c>
      <c r="AO18" s="38">
        <v>1812.355752655973</v>
      </c>
      <c r="AP18" s="141">
        <v>1879.8966041774579</v>
      </c>
      <c r="AQ18" s="38">
        <v>1868.3353434966916</v>
      </c>
      <c r="AR18" s="38">
        <v>1851.3610978938907</v>
      </c>
      <c r="AS18" s="38">
        <v>1940.1525657203927</v>
      </c>
      <c r="AT18" s="38">
        <v>2048.3823700629378</v>
      </c>
      <c r="AU18" s="86"/>
      <c r="AV18" s="10"/>
      <c r="AW18" s="10"/>
      <c r="AX18" s="10"/>
      <c r="AY18" s="10"/>
      <c r="AZ18" s="10"/>
      <c r="BA18" s="10"/>
      <c r="BB18" s="10"/>
      <c r="BC18" s="10"/>
    </row>
    <row r="19" spans="2:55" s="13" customFormat="1" ht="14.1" customHeight="1" x14ac:dyDescent="0.2">
      <c r="C19" s="44"/>
      <c r="D19" s="44"/>
      <c r="E19" s="44"/>
      <c r="F19" s="44"/>
      <c r="G19" s="44"/>
      <c r="H19" s="44"/>
      <c r="I19" s="44"/>
      <c r="J19" s="44"/>
      <c r="K19" s="44"/>
      <c r="L19" s="53"/>
      <c r="M19" s="53"/>
      <c r="N19" s="53"/>
      <c r="O19" s="12"/>
      <c r="P19" s="12"/>
      <c r="Q19" s="12"/>
      <c r="S19" s="38"/>
      <c r="T19" s="38"/>
      <c r="U19" s="38"/>
      <c r="V19" s="38"/>
      <c r="W19" s="140"/>
      <c r="X19" s="38"/>
      <c r="Y19" s="38"/>
      <c r="Z19" s="141"/>
      <c r="AA19" s="38"/>
      <c r="AB19" s="38"/>
      <c r="AC19" s="38"/>
      <c r="AD19" s="38"/>
      <c r="AE19" s="140"/>
      <c r="AF19" s="38"/>
      <c r="AG19" s="38"/>
      <c r="AH19" s="141"/>
      <c r="AI19" s="38"/>
      <c r="AJ19" s="38"/>
      <c r="AK19" s="38"/>
      <c r="AL19" s="38"/>
      <c r="AM19" s="140"/>
      <c r="AN19" s="38"/>
      <c r="AO19" s="38"/>
      <c r="AP19" s="141"/>
      <c r="AQ19" s="38"/>
      <c r="AR19" s="38"/>
      <c r="AS19" s="38"/>
      <c r="AT19" s="38"/>
      <c r="AV19" s="10"/>
      <c r="AW19" s="10"/>
      <c r="AX19" s="10"/>
      <c r="AY19" s="10"/>
      <c r="AZ19" s="10"/>
      <c r="BA19" s="10"/>
      <c r="BB19" s="10"/>
      <c r="BC19" s="10"/>
    </row>
    <row r="20" spans="2:55" s="6" customFormat="1" ht="14.1" customHeight="1" x14ac:dyDescent="0.2">
      <c r="B20" s="6" t="s">
        <v>29</v>
      </c>
      <c r="C20" s="47"/>
      <c r="D20" s="47">
        <v>3112.5</v>
      </c>
      <c r="E20" s="47">
        <v>3011.5</v>
      </c>
      <c r="F20" s="47">
        <v>3149.3300322900004</v>
      </c>
      <c r="G20" s="47">
        <v>2899</v>
      </c>
      <c r="H20" s="55">
        <v>2755</v>
      </c>
      <c r="I20" s="55">
        <v>3281</v>
      </c>
      <c r="J20" s="47">
        <v>3812.2006015716233</v>
      </c>
      <c r="K20" s="47">
        <v>4164.2512804051348</v>
      </c>
      <c r="L20" s="50"/>
      <c r="M20" s="50"/>
      <c r="N20" s="50"/>
      <c r="O20" s="37"/>
      <c r="P20" s="37"/>
      <c r="Q20" s="37"/>
      <c r="S20" s="47">
        <v>693.7</v>
      </c>
      <c r="T20" s="47">
        <v>746</v>
      </c>
      <c r="U20" s="47">
        <v>825</v>
      </c>
      <c r="V20" s="47">
        <v>746.79999999999984</v>
      </c>
      <c r="W20" s="144">
        <v>728.33003228999996</v>
      </c>
      <c r="X20" s="47">
        <v>747</v>
      </c>
      <c r="Y20" s="47">
        <v>899</v>
      </c>
      <c r="Z20" s="145">
        <v>775</v>
      </c>
      <c r="AA20" s="47">
        <v>729</v>
      </c>
      <c r="AB20" s="47">
        <v>727</v>
      </c>
      <c r="AC20" s="47">
        <v>707</v>
      </c>
      <c r="AD20" s="47">
        <v>737</v>
      </c>
      <c r="AE20" s="144">
        <v>717</v>
      </c>
      <c r="AF20" s="47">
        <v>716</v>
      </c>
      <c r="AG20" s="47">
        <v>665</v>
      </c>
      <c r="AH20" s="145">
        <v>657</v>
      </c>
      <c r="AI20" s="47">
        <v>803</v>
      </c>
      <c r="AJ20" s="47">
        <v>821</v>
      </c>
      <c r="AK20" s="47">
        <v>738.86814280999999</v>
      </c>
      <c r="AL20" s="47">
        <v>918</v>
      </c>
      <c r="AM20" s="144">
        <v>907.34710500000006</v>
      </c>
      <c r="AN20" s="47">
        <v>875.40562796580514</v>
      </c>
      <c r="AO20" s="47">
        <v>990.59985221949762</v>
      </c>
      <c r="AP20" s="145">
        <v>1038.8480163863208</v>
      </c>
      <c r="AQ20" s="47">
        <v>1032.1558515712447</v>
      </c>
      <c r="AR20" s="47">
        <v>930.98525222093394</v>
      </c>
      <c r="AS20" s="47">
        <v>1077.4894401324195</v>
      </c>
      <c r="AT20" s="47">
        <v>1124.5577263351624</v>
      </c>
      <c r="AU20" s="63"/>
      <c r="AV20" s="203"/>
      <c r="AW20" s="203"/>
      <c r="AX20" s="203"/>
      <c r="AY20" s="203"/>
      <c r="AZ20" s="203"/>
      <c r="BA20" s="203"/>
      <c r="BB20" s="203"/>
      <c r="BC20" s="203"/>
    </row>
    <row r="21" spans="2:55" s="13" customFormat="1" ht="14.1" customHeight="1" x14ac:dyDescent="0.2">
      <c r="B21" s="77" t="s">
        <v>30</v>
      </c>
      <c r="C21" s="44"/>
      <c r="D21" s="44">
        <v>2301</v>
      </c>
      <c r="E21" s="44">
        <v>2263.14</v>
      </c>
      <c r="F21" s="44">
        <v>2372.7446758400001</v>
      </c>
      <c r="G21" s="44">
        <v>2357</v>
      </c>
      <c r="H21" s="44">
        <v>2284</v>
      </c>
      <c r="I21" s="44">
        <v>3061</v>
      </c>
      <c r="J21" s="44">
        <v>3584.6536193168372</v>
      </c>
      <c r="K21" s="44">
        <v>3965.3315717900546</v>
      </c>
      <c r="L21" s="53"/>
      <c r="M21" s="53"/>
      <c r="N21" s="53"/>
      <c r="O21" s="57"/>
      <c r="P21" s="57"/>
      <c r="Q21" s="57"/>
      <c r="R21" s="77"/>
      <c r="S21" s="44">
        <v>508.24</v>
      </c>
      <c r="T21" s="44">
        <v>563</v>
      </c>
      <c r="U21" s="44">
        <v>644</v>
      </c>
      <c r="V21" s="44">
        <v>547.89999999999986</v>
      </c>
      <c r="W21" s="142">
        <v>540.7446758399999</v>
      </c>
      <c r="X21" s="44">
        <v>564</v>
      </c>
      <c r="Y21" s="44">
        <v>683</v>
      </c>
      <c r="Z21" s="143">
        <v>585</v>
      </c>
      <c r="AA21" s="44">
        <v>551</v>
      </c>
      <c r="AB21" s="44">
        <v>588</v>
      </c>
      <c r="AC21" s="44">
        <v>598</v>
      </c>
      <c r="AD21" s="44">
        <v>620</v>
      </c>
      <c r="AE21" s="142">
        <v>601</v>
      </c>
      <c r="AF21" s="44">
        <v>576</v>
      </c>
      <c r="AG21" s="44">
        <v>545</v>
      </c>
      <c r="AH21" s="143">
        <v>563</v>
      </c>
      <c r="AI21" s="44">
        <v>713</v>
      </c>
      <c r="AJ21" s="44">
        <v>778</v>
      </c>
      <c r="AK21" s="44">
        <v>702.05673994999995</v>
      </c>
      <c r="AL21" s="44">
        <v>868</v>
      </c>
      <c r="AM21" s="142">
        <v>863.35136469000008</v>
      </c>
      <c r="AN21" s="44">
        <v>813.76356529035206</v>
      </c>
      <c r="AO21" s="44">
        <v>936.31881565950005</v>
      </c>
      <c r="AP21" s="143">
        <v>971.219873676985</v>
      </c>
      <c r="AQ21" s="44">
        <v>984</v>
      </c>
      <c r="AR21" s="44">
        <v>890.61923582481995</v>
      </c>
      <c r="AS21" s="44">
        <v>1022.8960701655001</v>
      </c>
      <c r="AT21" s="44">
        <v>1068.7532556543601</v>
      </c>
      <c r="AU21" s="59"/>
      <c r="AV21" s="10"/>
      <c r="AW21" s="10"/>
      <c r="AX21" s="10"/>
      <c r="AY21" s="10"/>
      <c r="AZ21" s="10"/>
      <c r="BA21" s="10"/>
      <c r="BB21" s="10"/>
      <c r="BC21" s="10"/>
    </row>
    <row r="22" spans="2:55" s="13" customFormat="1" ht="14.1" customHeight="1" x14ac:dyDescent="0.2">
      <c r="B22" s="77" t="s">
        <v>31</v>
      </c>
      <c r="C22" s="44"/>
      <c r="D22" s="44">
        <v>811.5</v>
      </c>
      <c r="E22" s="44">
        <v>748.36</v>
      </c>
      <c r="F22" s="44">
        <v>776.58535645000006</v>
      </c>
      <c r="G22" s="44">
        <v>542</v>
      </c>
      <c r="H22" s="44">
        <v>471</v>
      </c>
      <c r="I22" s="44">
        <v>220</v>
      </c>
      <c r="J22" s="44">
        <v>227.54698225478637</v>
      </c>
      <c r="K22" s="44">
        <v>198.91970861508071</v>
      </c>
      <c r="L22" s="53"/>
      <c r="M22" s="53"/>
      <c r="N22" s="53"/>
      <c r="O22" s="57"/>
      <c r="P22" s="57"/>
      <c r="Q22" s="57"/>
      <c r="R22" s="77"/>
      <c r="S22" s="44">
        <v>185.46</v>
      </c>
      <c r="T22" s="44">
        <v>183</v>
      </c>
      <c r="U22" s="44">
        <v>181</v>
      </c>
      <c r="V22" s="44">
        <v>198.89999999999998</v>
      </c>
      <c r="W22" s="142">
        <v>187.58535645000001</v>
      </c>
      <c r="X22" s="44">
        <v>183</v>
      </c>
      <c r="Y22" s="44">
        <v>216</v>
      </c>
      <c r="Z22" s="143">
        <v>190</v>
      </c>
      <c r="AA22" s="44">
        <v>178</v>
      </c>
      <c r="AB22" s="44">
        <v>139</v>
      </c>
      <c r="AC22" s="44">
        <v>109</v>
      </c>
      <c r="AD22" s="44">
        <v>117</v>
      </c>
      <c r="AE22" s="142">
        <v>116</v>
      </c>
      <c r="AF22" s="44">
        <v>140</v>
      </c>
      <c r="AG22" s="44">
        <v>120</v>
      </c>
      <c r="AH22" s="143">
        <v>94</v>
      </c>
      <c r="AI22" s="44">
        <v>90</v>
      </c>
      <c r="AJ22" s="44">
        <v>43</v>
      </c>
      <c r="AK22" s="44">
        <v>36.811402860000001</v>
      </c>
      <c r="AL22" s="44">
        <v>50</v>
      </c>
      <c r="AM22" s="142">
        <v>43.995740310000002</v>
      </c>
      <c r="AN22" s="44">
        <v>61.642062675453104</v>
      </c>
      <c r="AO22" s="44">
        <v>54.281036559997609</v>
      </c>
      <c r="AP22" s="143">
        <v>67.628142709335705</v>
      </c>
      <c r="AQ22" s="44">
        <v>48.155851571244746</v>
      </c>
      <c r="AR22" s="44">
        <v>40.366016396114048</v>
      </c>
      <c r="AS22" s="44">
        <v>54.593369966919553</v>
      </c>
      <c r="AT22" s="44">
        <v>55.80447068080241</v>
      </c>
      <c r="AV22" s="10"/>
      <c r="AW22" s="10"/>
      <c r="AX22" s="10"/>
      <c r="AY22" s="10"/>
      <c r="AZ22" s="10"/>
      <c r="BA22" s="10"/>
      <c r="BB22" s="10"/>
      <c r="BC22" s="10"/>
    </row>
    <row r="23" spans="2:55" s="13" customFormat="1" ht="14.1" customHeight="1" x14ac:dyDescent="0.2">
      <c r="C23" s="59"/>
      <c r="D23" s="59"/>
      <c r="E23" s="59"/>
      <c r="F23" s="59"/>
      <c r="G23" s="59"/>
      <c r="H23" s="60"/>
      <c r="I23" s="60"/>
      <c r="J23" s="44"/>
      <c r="K23" s="44"/>
      <c r="L23" s="53"/>
      <c r="M23" s="53"/>
      <c r="N23" s="53"/>
      <c r="O23" s="12"/>
      <c r="P23" s="12"/>
      <c r="Q23" s="12"/>
      <c r="S23" s="44"/>
      <c r="T23" s="44"/>
      <c r="U23" s="44"/>
      <c r="V23" s="44"/>
      <c r="W23" s="142"/>
      <c r="X23" s="44"/>
      <c r="Y23" s="44"/>
      <c r="Z23" s="143"/>
      <c r="AA23" s="44"/>
      <c r="AB23" s="44"/>
      <c r="AC23" s="44"/>
      <c r="AD23" s="44"/>
      <c r="AE23" s="142"/>
      <c r="AF23" s="44"/>
      <c r="AG23" s="44"/>
      <c r="AH23" s="143"/>
      <c r="AI23" s="44"/>
      <c r="AJ23" s="44"/>
      <c r="AK23" s="44"/>
      <c r="AL23" s="44"/>
      <c r="AM23" s="142"/>
      <c r="AN23" s="44"/>
      <c r="AO23" s="44"/>
      <c r="AP23" s="143"/>
      <c r="AQ23" s="44"/>
      <c r="AR23" s="44"/>
      <c r="AS23" s="44"/>
      <c r="AT23" s="44"/>
      <c r="AU23" s="59"/>
      <c r="AV23" s="10"/>
      <c r="AW23" s="10"/>
      <c r="AX23" s="10"/>
      <c r="AY23" s="10"/>
      <c r="AZ23" s="10"/>
      <c r="BA23" s="10"/>
      <c r="BB23" s="10"/>
      <c r="BC23" s="10"/>
    </row>
    <row r="24" spans="2:55" s="6" customFormat="1" ht="14.1" customHeight="1" thickBot="1" x14ac:dyDescent="0.25">
      <c r="B24" s="138" t="s">
        <v>77</v>
      </c>
      <c r="C24" s="139"/>
      <c r="D24" s="139">
        <v>9942.5</v>
      </c>
      <c r="E24" s="139">
        <v>9611.5</v>
      </c>
      <c r="F24" s="139">
        <v>9674.3300322899995</v>
      </c>
      <c r="G24" s="139">
        <v>8657</v>
      </c>
      <c r="H24" s="139">
        <v>9139</v>
      </c>
      <c r="I24" s="139">
        <v>9867</v>
      </c>
      <c r="J24" s="139">
        <v>11032.054849738057</v>
      </c>
      <c r="K24" s="139">
        <v>11872.482657579047</v>
      </c>
      <c r="L24" s="50"/>
      <c r="M24" s="50"/>
      <c r="N24" s="50"/>
      <c r="O24" s="37"/>
      <c r="P24" s="37"/>
      <c r="Q24" s="37"/>
      <c r="S24" s="139">
        <v>2333.5</v>
      </c>
      <c r="T24" s="139">
        <v>2429.4</v>
      </c>
      <c r="U24" s="139">
        <v>2416</v>
      </c>
      <c r="V24" s="139">
        <v>2431.7999999999997</v>
      </c>
      <c r="W24" s="146">
        <v>2335.33003229</v>
      </c>
      <c r="X24" s="139">
        <v>2347</v>
      </c>
      <c r="Y24" s="139">
        <v>2511</v>
      </c>
      <c r="Z24" s="147">
        <v>2480</v>
      </c>
      <c r="AA24" s="139">
        <v>2306</v>
      </c>
      <c r="AB24" s="139">
        <v>1806</v>
      </c>
      <c r="AC24" s="139">
        <v>2245</v>
      </c>
      <c r="AD24" s="139">
        <v>2300</v>
      </c>
      <c r="AE24" s="146">
        <v>2220</v>
      </c>
      <c r="AF24" s="139">
        <v>2264</v>
      </c>
      <c r="AG24" s="139">
        <v>2279</v>
      </c>
      <c r="AH24" s="147">
        <v>2377</v>
      </c>
      <c r="AI24" s="139">
        <v>2459</v>
      </c>
      <c r="AJ24" s="139">
        <v>2422</v>
      </c>
      <c r="AK24" s="139">
        <v>2321.8681428099999</v>
      </c>
      <c r="AL24" s="139">
        <v>2665</v>
      </c>
      <c r="AM24" s="146">
        <v>2653.5473046944999</v>
      </c>
      <c r="AN24" s="139">
        <v>2656.8073196043069</v>
      </c>
      <c r="AO24" s="139">
        <v>2802.9556048754707</v>
      </c>
      <c r="AP24" s="147">
        <v>2918.7446205637789</v>
      </c>
      <c r="AQ24" s="139">
        <v>2900.4911950679361</v>
      </c>
      <c r="AR24" s="139">
        <v>2782.3463501148244</v>
      </c>
      <c r="AS24" s="139">
        <v>3017.642005852812</v>
      </c>
      <c r="AT24" s="139">
        <v>3172.9400963981002</v>
      </c>
      <c r="AU24" s="63"/>
    </row>
    <row r="25" spans="2:55" s="13" customFormat="1" ht="14.1" customHeight="1" thickTop="1" x14ac:dyDescent="0.2">
      <c r="L25" s="12"/>
      <c r="M25" s="12"/>
      <c r="N25" s="12"/>
      <c r="O25" s="12"/>
      <c r="P25" s="12"/>
      <c r="Q25" s="12"/>
      <c r="AV25" s="10"/>
      <c r="AW25" s="10"/>
      <c r="AX25" s="10"/>
      <c r="AY25" s="10"/>
      <c r="AZ25" s="10"/>
      <c r="BA25" s="10"/>
      <c r="BB25" s="10"/>
      <c r="BC25" s="10"/>
    </row>
    <row r="26" spans="2:55" s="13" customFormat="1" ht="14.1" customHeight="1" x14ac:dyDescent="0.2">
      <c r="B26" s="133" t="s">
        <v>235</v>
      </c>
      <c r="C26" s="38"/>
      <c r="D26" s="38"/>
      <c r="E26" s="38"/>
      <c r="F26" s="38"/>
      <c r="G26" s="38"/>
      <c r="H26" s="136"/>
      <c r="I26" s="136"/>
      <c r="J26" s="136"/>
      <c r="K26" s="136"/>
      <c r="L26" s="51"/>
      <c r="M26" s="51"/>
      <c r="N26" s="51"/>
      <c r="O26" s="37"/>
      <c r="P26" s="37"/>
      <c r="Q26" s="37"/>
      <c r="R26" s="6"/>
      <c r="S26" s="38"/>
      <c r="T26" s="38"/>
      <c r="U26" s="38"/>
      <c r="V26" s="38"/>
      <c r="W26" s="38"/>
      <c r="X26" s="38"/>
      <c r="Y26" s="38"/>
      <c r="Z26" s="38"/>
      <c r="AA26" s="38"/>
      <c r="AB26" s="38"/>
      <c r="AC26" s="38"/>
      <c r="AD26" s="38"/>
      <c r="AE26" s="38"/>
      <c r="AF26" s="38"/>
      <c r="AG26" s="38"/>
      <c r="AH26" s="78"/>
      <c r="AI26" s="38"/>
      <c r="AJ26" s="38"/>
      <c r="AK26" s="78"/>
      <c r="AL26" s="137"/>
      <c r="AM26" s="137"/>
      <c r="AN26" s="136"/>
      <c r="AO26" s="136"/>
      <c r="AP26" s="136"/>
      <c r="AQ26" s="136"/>
      <c r="AR26" s="136"/>
      <c r="AS26" s="136"/>
      <c r="AT26" s="136"/>
      <c r="AV26" s="10"/>
      <c r="AW26" s="10"/>
      <c r="AX26" s="10"/>
      <c r="AY26" s="10"/>
      <c r="AZ26" s="10"/>
      <c r="BA26" s="10"/>
      <c r="BB26" s="10"/>
      <c r="BC26" s="10"/>
    </row>
    <row r="27" spans="2:55" s="13" customFormat="1" ht="14.1" customHeight="1" x14ac:dyDescent="0.2">
      <c r="B27" s="24" t="s">
        <v>25</v>
      </c>
      <c r="C27" s="25"/>
      <c r="D27" s="25"/>
      <c r="E27" s="25"/>
      <c r="F27" s="25"/>
      <c r="G27" s="25"/>
      <c r="H27" s="25"/>
      <c r="I27" s="25"/>
      <c r="J27" s="25" t="s">
        <v>83</v>
      </c>
      <c r="K27" s="25">
        <v>2024</v>
      </c>
      <c r="L27" s="14"/>
      <c r="M27" s="14"/>
      <c r="N27" s="14"/>
      <c r="O27" s="37"/>
      <c r="P27" s="37"/>
      <c r="Q27" s="37"/>
      <c r="R27" s="6"/>
      <c r="S27" s="61"/>
      <c r="T27" s="61"/>
      <c r="U27" s="61"/>
      <c r="V27" s="61"/>
      <c r="W27" s="61"/>
      <c r="X27" s="61"/>
      <c r="Y27" s="61"/>
      <c r="Z27" s="61"/>
      <c r="AA27" s="61"/>
      <c r="AB27" s="61"/>
      <c r="AC27" s="61"/>
      <c r="AD27" s="61"/>
      <c r="AE27" s="61"/>
      <c r="AF27" s="61"/>
      <c r="AG27" s="61"/>
      <c r="AH27" s="61"/>
      <c r="AI27" s="61"/>
      <c r="AJ27" s="61"/>
      <c r="AK27" s="61"/>
      <c r="AL27" s="61"/>
      <c r="AM27" s="26" t="s">
        <v>81</v>
      </c>
      <c r="AN27" s="26" t="s">
        <v>21</v>
      </c>
      <c r="AO27" s="26" t="s">
        <v>69</v>
      </c>
      <c r="AP27" s="32" t="s">
        <v>71</v>
      </c>
      <c r="AQ27" s="26" t="s">
        <v>72</v>
      </c>
      <c r="AR27" s="26" t="s">
        <v>75</v>
      </c>
      <c r="AS27" s="26" t="s">
        <v>80</v>
      </c>
      <c r="AT27" s="26" t="s">
        <v>85</v>
      </c>
      <c r="AV27" s="10"/>
      <c r="AW27" s="10"/>
      <c r="AX27" s="10"/>
      <c r="AY27" s="10"/>
      <c r="AZ27" s="10"/>
      <c r="BA27" s="10"/>
      <c r="BB27" s="10"/>
      <c r="BC27" s="10"/>
    </row>
    <row r="28" spans="2:55" s="13" customFormat="1" ht="14.1" customHeight="1" x14ac:dyDescent="0.2">
      <c r="B28" s="6" t="s">
        <v>26</v>
      </c>
      <c r="C28" s="47"/>
      <c r="D28" s="47"/>
      <c r="E28" s="47"/>
      <c r="F28" s="47"/>
      <c r="G28" s="47"/>
      <c r="H28" s="47"/>
      <c r="I28" s="47"/>
      <c r="J28" s="47">
        <f>SUM(AM28:AP28)</f>
        <v>2324.5049617527984</v>
      </c>
      <c r="K28" s="47">
        <v>2640.9502916833148</v>
      </c>
      <c r="L28" s="50"/>
      <c r="M28" s="50"/>
      <c r="N28" s="50"/>
      <c r="O28" s="37"/>
      <c r="P28" s="37"/>
      <c r="Q28" s="37"/>
      <c r="R28" s="6"/>
      <c r="S28" s="47"/>
      <c r="T28" s="47"/>
      <c r="U28" s="47"/>
      <c r="V28" s="47"/>
      <c r="W28" s="47"/>
      <c r="X28" s="47"/>
      <c r="Y28" s="47"/>
      <c r="Z28" s="47"/>
      <c r="AA28" s="47"/>
      <c r="AB28" s="47"/>
      <c r="AC28" s="47"/>
      <c r="AD28" s="47"/>
      <c r="AE28" s="47"/>
      <c r="AF28" s="47"/>
      <c r="AG28" s="47"/>
      <c r="AH28" s="47"/>
      <c r="AI28" s="47"/>
      <c r="AJ28" s="47"/>
      <c r="AK28" s="47"/>
      <c r="AL28" s="47"/>
      <c r="AM28" s="47">
        <v>402.138822</v>
      </c>
      <c r="AN28" s="47">
        <v>607.59081887580749</v>
      </c>
      <c r="AO28" s="47">
        <v>648.93763811359076</v>
      </c>
      <c r="AP28" s="145">
        <v>665.83768276340038</v>
      </c>
      <c r="AQ28" s="47">
        <v>661.01556468171589</v>
      </c>
      <c r="AR28" s="47">
        <v>630.42625762556963</v>
      </c>
      <c r="AS28" s="47">
        <v>678.91074917944866</v>
      </c>
      <c r="AT28" s="47">
        <v>670.59772019658112</v>
      </c>
      <c r="AU28" s="86"/>
      <c r="AV28" s="10"/>
      <c r="AW28" s="10"/>
      <c r="AX28" s="10"/>
      <c r="AY28" s="10"/>
      <c r="AZ28" s="10"/>
      <c r="BA28" s="10"/>
      <c r="BB28" s="10"/>
      <c r="BC28" s="10"/>
    </row>
    <row r="29" spans="2:55" s="13" customFormat="1" ht="14.1" customHeight="1" x14ac:dyDescent="0.2">
      <c r="C29" s="44"/>
      <c r="D29" s="44"/>
      <c r="E29" s="44"/>
      <c r="F29" s="44"/>
      <c r="G29" s="44"/>
      <c r="H29" s="44"/>
      <c r="I29" s="44"/>
      <c r="J29" s="44"/>
      <c r="K29" s="44"/>
      <c r="L29" s="53"/>
      <c r="M29" s="53"/>
      <c r="N29" s="53"/>
      <c r="O29" s="12"/>
      <c r="P29" s="12"/>
      <c r="Q29" s="12"/>
      <c r="S29" s="44"/>
      <c r="T29" s="44"/>
      <c r="U29" s="44"/>
      <c r="V29" s="44"/>
      <c r="W29" s="44"/>
      <c r="X29" s="44"/>
      <c r="Y29" s="44"/>
      <c r="Z29" s="44"/>
      <c r="AA29" s="44"/>
      <c r="AB29" s="44"/>
      <c r="AC29" s="44"/>
      <c r="AD29" s="44"/>
      <c r="AE29" s="44"/>
      <c r="AF29" s="44"/>
      <c r="AG29" s="44"/>
      <c r="AH29" s="44"/>
      <c r="AI29" s="44"/>
      <c r="AJ29" s="44"/>
      <c r="AK29" s="44"/>
      <c r="AL29" s="54"/>
      <c r="AM29" s="44"/>
      <c r="AN29" s="44"/>
      <c r="AO29" s="44"/>
      <c r="AP29" s="143"/>
      <c r="AQ29" s="44"/>
      <c r="AR29" s="44"/>
      <c r="AS29" s="44"/>
      <c r="AT29" s="44"/>
      <c r="AV29" s="10"/>
      <c r="AW29" s="10"/>
      <c r="AX29" s="10"/>
      <c r="AY29" s="10"/>
      <c r="AZ29" s="10"/>
      <c r="BA29" s="10"/>
      <c r="BB29" s="10"/>
      <c r="BC29" s="10"/>
    </row>
    <row r="30" spans="2:55" s="13" customFormat="1" ht="14.1" customHeight="1" x14ac:dyDescent="0.2">
      <c r="B30" s="6" t="s">
        <v>29</v>
      </c>
      <c r="C30" s="47"/>
      <c r="D30" s="47"/>
      <c r="E30" s="47"/>
      <c r="F30" s="47"/>
      <c r="G30" s="47"/>
      <c r="H30" s="55"/>
      <c r="I30" s="55"/>
      <c r="J30" s="47">
        <f>SUM(AM30:AP30)</f>
        <v>472.20693030477571</v>
      </c>
      <c r="K30" s="47">
        <f>K31+K32</f>
        <v>515.79533112050956</v>
      </c>
      <c r="L30" s="50"/>
      <c r="M30" s="50"/>
      <c r="N30" s="50"/>
      <c r="O30" s="37"/>
      <c r="P30" s="37"/>
      <c r="Q30" s="37"/>
      <c r="R30" s="6"/>
      <c r="S30" s="47"/>
      <c r="T30" s="47"/>
      <c r="U30" s="47"/>
      <c r="V30" s="47"/>
      <c r="W30" s="47"/>
      <c r="X30" s="47"/>
      <c r="Y30" s="47"/>
      <c r="Z30" s="47"/>
      <c r="AA30" s="47"/>
      <c r="AB30" s="47"/>
      <c r="AC30" s="47"/>
      <c r="AD30" s="47"/>
      <c r="AE30" s="47"/>
      <c r="AF30" s="47"/>
      <c r="AG30" s="47"/>
      <c r="AH30" s="47"/>
      <c r="AI30" s="47"/>
      <c r="AJ30" s="47"/>
      <c r="AK30" s="47"/>
      <c r="AL30" s="47"/>
      <c r="AM30" s="47">
        <f>AM31+AM32</f>
        <v>87.727679002000002</v>
      </c>
      <c r="AN30" s="47">
        <f t="shared" ref="AN30:AO30" si="1">AN31+AN32</f>
        <v>131.43048033967585</v>
      </c>
      <c r="AO30" s="47">
        <f t="shared" si="1"/>
        <v>126.48076380400923</v>
      </c>
      <c r="AP30" s="145">
        <v>126.56800715909061</v>
      </c>
      <c r="AQ30" s="47">
        <f>AQ31+AQ32</f>
        <v>126.27139828186175</v>
      </c>
      <c r="AR30" s="47">
        <v>122.55050663820839</v>
      </c>
      <c r="AS30" s="47">
        <f>AS31+AS32</f>
        <v>133.74009760569476</v>
      </c>
      <c r="AT30" s="47">
        <f>AT31+AT32</f>
        <v>133.23332859474465</v>
      </c>
      <c r="AU30" s="59"/>
      <c r="AV30" s="10"/>
      <c r="AW30" s="10"/>
      <c r="AX30" s="10"/>
      <c r="AY30" s="10"/>
      <c r="AZ30" s="10"/>
      <c r="BA30" s="10"/>
      <c r="BB30" s="10"/>
      <c r="BC30" s="10"/>
    </row>
    <row r="31" spans="2:55" s="13" customFormat="1" ht="14.1" customHeight="1" x14ac:dyDescent="0.2">
      <c r="B31" s="77" t="s">
        <v>30</v>
      </c>
      <c r="C31" s="44"/>
      <c r="D31" s="44"/>
      <c r="E31" s="44"/>
      <c r="F31" s="44"/>
      <c r="G31" s="44"/>
      <c r="H31" s="44"/>
      <c r="I31" s="44"/>
      <c r="J31" s="44">
        <f>SUM(AM31:AP31)</f>
        <v>306.53242773009572</v>
      </c>
      <c r="K31" s="44">
        <v>294.55762683657952</v>
      </c>
      <c r="L31" s="53"/>
      <c r="M31" s="53"/>
      <c r="N31" s="53"/>
      <c r="O31" s="57"/>
      <c r="P31" s="57"/>
      <c r="Q31" s="57"/>
      <c r="R31" s="77"/>
      <c r="S31" s="44"/>
      <c r="T31" s="44"/>
      <c r="U31" s="44"/>
      <c r="V31" s="44"/>
      <c r="W31" s="44"/>
      <c r="X31" s="44"/>
      <c r="Y31" s="44"/>
      <c r="Z31" s="44"/>
      <c r="AA31" s="44"/>
      <c r="AB31" s="44"/>
      <c r="AC31" s="44"/>
      <c r="AD31" s="44"/>
      <c r="AE31" s="44"/>
      <c r="AF31" s="44"/>
      <c r="AG31" s="44"/>
      <c r="AH31" s="44"/>
      <c r="AI31" s="44"/>
      <c r="AJ31" s="44"/>
      <c r="AK31" s="44"/>
      <c r="AL31" s="44"/>
      <c r="AM31" s="44">
        <v>62.169036001999999</v>
      </c>
      <c r="AN31" s="44">
        <v>85.268060402825867</v>
      </c>
      <c r="AO31" s="44">
        <v>80.496701166019221</v>
      </c>
      <c r="AP31" s="143">
        <v>78.598630159250618</v>
      </c>
      <c r="AQ31" s="44">
        <v>76.718526441651747</v>
      </c>
      <c r="AR31" s="44">
        <v>69.503052198658395</v>
      </c>
      <c r="AS31" s="44">
        <v>73.943726515414738</v>
      </c>
      <c r="AT31" s="44">
        <v>74.392321680854636</v>
      </c>
      <c r="AU31" s="59"/>
      <c r="AV31" s="10"/>
      <c r="AW31" s="10"/>
      <c r="AX31" s="10"/>
      <c r="AY31" s="10"/>
      <c r="AZ31" s="10"/>
      <c r="BA31" s="10"/>
      <c r="BB31" s="10"/>
      <c r="BC31" s="10"/>
    </row>
    <row r="32" spans="2:55" s="13" customFormat="1" ht="14.1" customHeight="1" x14ac:dyDescent="0.2">
      <c r="B32" s="77" t="s">
        <v>31</v>
      </c>
      <c r="C32" s="44"/>
      <c r="D32" s="44"/>
      <c r="E32" s="44"/>
      <c r="F32" s="44"/>
      <c r="G32" s="44"/>
      <c r="H32" s="44"/>
      <c r="I32" s="44"/>
      <c r="J32" s="44">
        <f>SUM(AM32:AP32)</f>
        <v>165.67450257467999</v>
      </c>
      <c r="K32" s="44">
        <v>221.23770428393001</v>
      </c>
      <c r="L32" s="53"/>
      <c r="M32" s="53"/>
      <c r="N32" s="53"/>
      <c r="O32" s="57"/>
      <c r="P32" s="57"/>
      <c r="Q32" s="57"/>
      <c r="R32" s="77"/>
      <c r="S32" s="44"/>
      <c r="T32" s="44"/>
      <c r="U32" s="44"/>
      <c r="V32" s="44"/>
      <c r="W32" s="44"/>
      <c r="X32" s="44"/>
      <c r="Y32" s="44"/>
      <c r="Z32" s="44"/>
      <c r="AA32" s="44"/>
      <c r="AB32" s="44"/>
      <c r="AC32" s="44"/>
      <c r="AD32" s="44"/>
      <c r="AE32" s="44"/>
      <c r="AF32" s="44"/>
      <c r="AG32" s="44"/>
      <c r="AH32" s="44"/>
      <c r="AI32" s="44"/>
      <c r="AJ32" s="44"/>
      <c r="AK32" s="44"/>
      <c r="AL32" s="44"/>
      <c r="AM32" s="44">
        <v>25.558643</v>
      </c>
      <c r="AN32" s="44">
        <v>46.16241993685</v>
      </c>
      <c r="AO32" s="44">
        <v>45.98406263799</v>
      </c>
      <c r="AP32" s="143">
        <v>47.969376999839994</v>
      </c>
      <c r="AQ32" s="44">
        <v>49.552871840210003</v>
      </c>
      <c r="AR32" s="44">
        <v>53.047454439550002</v>
      </c>
      <c r="AS32" s="44">
        <v>59.796371090280012</v>
      </c>
      <c r="AT32" s="44">
        <v>58.841006913890013</v>
      </c>
      <c r="AV32" s="10"/>
      <c r="AW32" s="10"/>
      <c r="AX32" s="10"/>
      <c r="AY32" s="10"/>
      <c r="AZ32" s="10"/>
      <c r="BA32" s="10"/>
      <c r="BB32" s="10"/>
      <c r="BC32" s="10"/>
    </row>
    <row r="33" spans="2:55" s="13" customFormat="1" ht="14.1" customHeight="1" x14ac:dyDescent="0.2">
      <c r="C33" s="59"/>
      <c r="D33" s="59"/>
      <c r="E33" s="59"/>
      <c r="F33" s="59"/>
      <c r="G33" s="59"/>
      <c r="H33" s="60"/>
      <c r="I33" s="60"/>
      <c r="J33" s="44"/>
      <c r="K33" s="44"/>
      <c r="L33" s="53"/>
      <c r="M33" s="53"/>
      <c r="N33" s="53"/>
      <c r="O33" s="12"/>
      <c r="P33" s="12"/>
      <c r="Q33" s="12"/>
      <c r="S33" s="44"/>
      <c r="T33" s="44"/>
      <c r="U33" s="44"/>
      <c r="V33" s="44"/>
      <c r="W33" s="44"/>
      <c r="X33" s="44"/>
      <c r="Y33" s="44"/>
      <c r="Z33" s="44"/>
      <c r="AA33" s="44"/>
      <c r="AB33" s="44"/>
      <c r="AC33" s="44"/>
      <c r="AD33" s="44"/>
      <c r="AE33" s="44"/>
      <c r="AF33" s="44"/>
      <c r="AG33" s="44"/>
      <c r="AH33" s="44"/>
      <c r="AI33" s="44"/>
      <c r="AJ33" s="44"/>
      <c r="AK33" s="44"/>
      <c r="AL33" s="44"/>
      <c r="AM33" s="44"/>
      <c r="AN33" s="44"/>
      <c r="AO33" s="44"/>
      <c r="AP33" s="143"/>
      <c r="AQ33" s="44"/>
      <c r="AR33" s="44"/>
      <c r="AS33" s="44"/>
      <c r="AT33" s="44"/>
      <c r="AU33" s="59"/>
      <c r="AV33" s="10"/>
      <c r="AW33" s="10"/>
      <c r="AX33" s="10"/>
      <c r="AY33" s="10"/>
      <c r="AZ33" s="10"/>
      <c r="BA33" s="10"/>
      <c r="BB33" s="10"/>
      <c r="BC33" s="10"/>
    </row>
    <row r="34" spans="2:55" s="13" customFormat="1" ht="14.1" customHeight="1" thickBot="1" x14ac:dyDescent="0.25">
      <c r="B34" s="138" t="s">
        <v>78</v>
      </c>
      <c r="C34" s="139"/>
      <c r="D34" s="139"/>
      <c r="E34" s="139"/>
      <c r="F34" s="139"/>
      <c r="G34" s="139"/>
      <c r="H34" s="139"/>
      <c r="I34" s="139"/>
      <c r="J34" s="139">
        <f>SUM(AM34:AP34)</f>
        <v>2796.7118920575745</v>
      </c>
      <c r="K34" s="139">
        <f>K28+K30</f>
        <v>3156.7456228038245</v>
      </c>
      <c r="L34" s="50"/>
      <c r="M34" s="50"/>
      <c r="N34" s="50"/>
      <c r="O34" s="37"/>
      <c r="P34" s="37"/>
      <c r="Q34" s="37"/>
      <c r="R34" s="6"/>
      <c r="S34" s="47"/>
      <c r="T34" s="47"/>
      <c r="U34" s="47"/>
      <c r="V34" s="47"/>
      <c r="W34" s="47"/>
      <c r="X34" s="47"/>
      <c r="Y34" s="47"/>
      <c r="Z34" s="47"/>
      <c r="AA34" s="47"/>
      <c r="AB34" s="47"/>
      <c r="AC34" s="47"/>
      <c r="AD34" s="47"/>
      <c r="AE34" s="47"/>
      <c r="AF34" s="47"/>
      <c r="AG34" s="47"/>
      <c r="AH34" s="47"/>
      <c r="AI34" s="47"/>
      <c r="AJ34" s="47"/>
      <c r="AK34" s="47"/>
      <c r="AL34" s="47"/>
      <c r="AM34" s="139">
        <f>AM28+AM30</f>
        <v>489.86650100200001</v>
      </c>
      <c r="AN34" s="139">
        <f t="shared" ref="AN34:AP34" si="2">AN28+AN30</f>
        <v>739.0212992154834</v>
      </c>
      <c r="AO34" s="139">
        <f t="shared" si="2"/>
        <v>775.41840191760002</v>
      </c>
      <c r="AP34" s="147">
        <f t="shared" si="2"/>
        <v>792.40568992249098</v>
      </c>
      <c r="AQ34" s="139">
        <f>AQ28+AQ30</f>
        <v>787.28696296357759</v>
      </c>
      <c r="AR34" s="139">
        <v>752.97676426377802</v>
      </c>
      <c r="AS34" s="139">
        <f>AS28+AS30</f>
        <v>812.65084678514336</v>
      </c>
      <c r="AT34" s="139">
        <f>AT28+AT30</f>
        <v>803.83104879132577</v>
      </c>
      <c r="AU34" s="63"/>
      <c r="AV34" s="10"/>
      <c r="AW34" s="10"/>
      <c r="AX34" s="10"/>
      <c r="AY34" s="10"/>
      <c r="AZ34" s="10"/>
      <c r="BA34" s="10"/>
      <c r="BB34" s="10"/>
      <c r="BC34" s="10"/>
    </row>
    <row r="35" spans="2:55" s="13" customFormat="1" ht="14.1" customHeight="1" thickTop="1" x14ac:dyDescent="0.2">
      <c r="B35" s="13" t="s">
        <v>84</v>
      </c>
      <c r="L35" s="12"/>
      <c r="M35" s="12"/>
      <c r="N35" s="12"/>
      <c r="O35" s="12"/>
      <c r="P35" s="12"/>
      <c r="Q35" s="12"/>
      <c r="AM35" s="13" t="s">
        <v>82</v>
      </c>
      <c r="AV35" s="10"/>
      <c r="AW35" s="10"/>
      <c r="AX35" s="10"/>
      <c r="AY35" s="10"/>
      <c r="AZ35" s="10"/>
      <c r="BA35" s="10"/>
      <c r="BB35" s="10"/>
      <c r="BC35" s="10"/>
    </row>
    <row r="36" spans="2:55" s="13" customFormat="1" ht="14.1" customHeight="1" x14ac:dyDescent="0.2">
      <c r="L36" s="12"/>
      <c r="M36" s="12"/>
      <c r="N36" s="12"/>
      <c r="O36" s="12"/>
      <c r="P36" s="12"/>
      <c r="Q36" s="12"/>
      <c r="AV36" s="10"/>
      <c r="AW36" s="10"/>
      <c r="AX36" s="10"/>
      <c r="AY36" s="10"/>
      <c r="AZ36" s="10"/>
      <c r="BA36" s="10"/>
      <c r="BB36" s="10"/>
      <c r="BC36" s="10"/>
    </row>
    <row r="37" spans="2:55" s="13" customFormat="1" ht="14.1" customHeight="1" x14ac:dyDescent="0.2">
      <c r="B37" s="133" t="s">
        <v>236</v>
      </c>
      <c r="L37" s="12"/>
      <c r="M37" s="12"/>
      <c r="N37" s="12"/>
      <c r="O37" s="37"/>
      <c r="P37" s="37"/>
      <c r="Q37" s="37"/>
      <c r="R37" s="6"/>
      <c r="AN37" s="79"/>
      <c r="AO37" s="79"/>
      <c r="AV37" s="10"/>
      <c r="AW37" s="10"/>
      <c r="AX37" s="10"/>
      <c r="AY37" s="10"/>
      <c r="AZ37" s="10"/>
      <c r="BA37" s="10"/>
      <c r="BB37" s="10"/>
      <c r="BC37" s="10"/>
    </row>
    <row r="38" spans="2:55" ht="14.1" customHeight="1" x14ac:dyDescent="0.2">
      <c r="B38" s="24" t="s">
        <v>25</v>
      </c>
      <c r="C38" s="25"/>
      <c r="D38" s="25">
        <v>2017</v>
      </c>
      <c r="E38" s="25">
        <v>2018</v>
      </c>
      <c r="F38" s="25">
        <v>2019</v>
      </c>
      <c r="G38" s="25">
        <v>2020</v>
      </c>
      <c r="H38" s="25">
        <v>2021</v>
      </c>
      <c r="I38" s="25">
        <v>2022</v>
      </c>
      <c r="J38" s="25">
        <v>2023</v>
      </c>
      <c r="K38" s="25">
        <v>2024</v>
      </c>
      <c r="L38" s="14"/>
      <c r="M38" s="14"/>
      <c r="N38" s="14"/>
      <c r="O38" s="14"/>
      <c r="P38" s="14"/>
      <c r="Q38" s="14"/>
      <c r="R38" s="6"/>
      <c r="S38" s="26" t="s">
        <v>0</v>
      </c>
      <c r="T38" s="26" t="s">
        <v>1</v>
      </c>
      <c r="U38" s="26" t="s">
        <v>2</v>
      </c>
      <c r="V38" s="26" t="s">
        <v>3</v>
      </c>
      <c r="W38" s="31" t="s">
        <v>4</v>
      </c>
      <c r="X38" s="26" t="s">
        <v>5</v>
      </c>
      <c r="Y38" s="26" t="s">
        <v>6</v>
      </c>
      <c r="Z38" s="32" t="s">
        <v>7</v>
      </c>
      <c r="AA38" s="26" t="s">
        <v>8</v>
      </c>
      <c r="AB38" s="26" t="s">
        <v>9</v>
      </c>
      <c r="AC38" s="26" t="s">
        <v>10</v>
      </c>
      <c r="AD38" s="26" t="s">
        <v>11</v>
      </c>
      <c r="AE38" s="31" t="s">
        <v>12</v>
      </c>
      <c r="AF38" s="26" t="s">
        <v>13</v>
      </c>
      <c r="AG38" s="26" t="s">
        <v>14</v>
      </c>
      <c r="AH38" s="32" t="s">
        <v>15</v>
      </c>
      <c r="AI38" s="26" t="s">
        <v>16</v>
      </c>
      <c r="AJ38" s="26" t="s">
        <v>17</v>
      </c>
      <c r="AK38" s="26" t="s">
        <v>18</v>
      </c>
      <c r="AL38" s="26" t="s">
        <v>19</v>
      </c>
      <c r="AM38" s="31" t="s">
        <v>20</v>
      </c>
      <c r="AN38" s="27" t="s">
        <v>21</v>
      </c>
      <c r="AO38" s="27" t="s">
        <v>69</v>
      </c>
      <c r="AP38" s="32" t="s">
        <v>71</v>
      </c>
      <c r="AQ38" s="26" t="s">
        <v>72</v>
      </c>
      <c r="AR38" s="27" t="s">
        <v>75</v>
      </c>
      <c r="AS38" s="27" t="s">
        <v>80</v>
      </c>
      <c r="AT38" s="27" t="s">
        <v>85</v>
      </c>
      <c r="AU38" s="13"/>
      <c r="AV38" s="13"/>
      <c r="AW38" s="11"/>
      <c r="AX38" s="11"/>
      <c r="AY38" s="11"/>
      <c r="AZ38" s="11"/>
      <c r="BA38" s="11"/>
      <c r="BB38" s="11"/>
      <c r="BC38" s="11"/>
    </row>
    <row r="39" spans="2:55" s="13" customFormat="1" ht="14.1" customHeight="1" x14ac:dyDescent="0.2">
      <c r="B39" s="6" t="s">
        <v>26</v>
      </c>
      <c r="C39" s="47"/>
      <c r="D39" s="47">
        <v>6830</v>
      </c>
      <c r="E39" s="47">
        <v>6600</v>
      </c>
      <c r="F39" s="47">
        <v>6525</v>
      </c>
      <c r="G39" s="47">
        <v>5758</v>
      </c>
      <c r="H39" s="47">
        <v>6384</v>
      </c>
      <c r="I39" s="47">
        <v>6586</v>
      </c>
      <c r="J39" s="47">
        <v>9544.3592099192319</v>
      </c>
      <c r="K39" s="47">
        <f>K18+K28</f>
        <v>10349.181668857227</v>
      </c>
      <c r="L39" s="50"/>
      <c r="M39" s="50"/>
      <c r="N39" s="50"/>
      <c r="O39" s="37"/>
      <c r="P39" s="37"/>
      <c r="Q39" s="37"/>
      <c r="R39" s="6"/>
      <c r="S39" s="48">
        <v>1639.8</v>
      </c>
      <c r="T39" s="48">
        <v>1683.4</v>
      </c>
      <c r="U39" s="48">
        <v>1591</v>
      </c>
      <c r="V39" s="48">
        <v>1685</v>
      </c>
      <c r="W39" s="212">
        <v>1607</v>
      </c>
      <c r="X39" s="48">
        <v>1600</v>
      </c>
      <c r="Y39" s="48">
        <v>1612</v>
      </c>
      <c r="Z39" s="213">
        <v>1705</v>
      </c>
      <c r="AA39" s="48">
        <v>1577</v>
      </c>
      <c r="AB39" s="48">
        <v>1079</v>
      </c>
      <c r="AC39" s="48">
        <v>1538</v>
      </c>
      <c r="AD39" s="48">
        <v>1563</v>
      </c>
      <c r="AE39" s="212">
        <v>1503</v>
      </c>
      <c r="AF39" s="48">
        <v>1548</v>
      </c>
      <c r="AG39" s="48">
        <v>1614</v>
      </c>
      <c r="AH39" s="213">
        <v>1720</v>
      </c>
      <c r="AI39" s="48">
        <v>1656</v>
      </c>
      <c r="AJ39" s="48">
        <v>1601</v>
      </c>
      <c r="AK39" s="48">
        <v>1583</v>
      </c>
      <c r="AL39" s="48">
        <v>1747</v>
      </c>
      <c r="AM39" s="212">
        <v>2148.5539762599997</v>
      </c>
      <c r="AN39" s="48">
        <v>2388.9925105143088</v>
      </c>
      <c r="AO39" s="48">
        <v>2460.3791234387409</v>
      </c>
      <c r="AP39" s="213">
        <v>2545.7342869408585</v>
      </c>
      <c r="AQ39" s="48">
        <v>2529.3509081784077</v>
      </c>
      <c r="AR39" s="48">
        <v>2481.7873555194601</v>
      </c>
      <c r="AS39" s="48">
        <v>2619.0633148998413</v>
      </c>
      <c r="AT39" s="48">
        <f>AT18+AT28</f>
        <v>2718.9800902595189</v>
      </c>
      <c r="AU39" s="86"/>
      <c r="AV39" s="10"/>
      <c r="AW39" s="10"/>
      <c r="AX39" s="10"/>
      <c r="AY39" s="10"/>
      <c r="AZ39" s="10"/>
      <c r="BA39" s="10"/>
      <c r="BB39" s="10"/>
      <c r="BC39" s="10"/>
    </row>
    <row r="40" spans="2:55" s="13" customFormat="1" ht="14.1" customHeight="1" x14ac:dyDescent="0.2">
      <c r="C40" s="44"/>
      <c r="D40" s="44"/>
      <c r="E40" s="44"/>
      <c r="F40" s="44"/>
      <c r="G40" s="44"/>
      <c r="H40" s="44"/>
      <c r="I40" s="44"/>
      <c r="J40" s="44"/>
      <c r="K40" s="44"/>
      <c r="L40" s="53"/>
      <c r="M40" s="53"/>
      <c r="N40" s="53"/>
      <c r="O40" s="12"/>
      <c r="P40" s="12"/>
      <c r="Q40" s="12"/>
      <c r="S40" s="38"/>
      <c r="T40" s="38"/>
      <c r="U40" s="38"/>
      <c r="V40" s="38"/>
      <c r="W40" s="140"/>
      <c r="X40" s="38"/>
      <c r="Y40" s="38"/>
      <c r="Z40" s="141"/>
      <c r="AA40" s="38"/>
      <c r="AB40" s="38"/>
      <c r="AC40" s="38"/>
      <c r="AD40" s="38"/>
      <c r="AE40" s="140"/>
      <c r="AF40" s="38"/>
      <c r="AG40" s="38"/>
      <c r="AH40" s="141"/>
      <c r="AI40" s="38"/>
      <c r="AJ40" s="38"/>
      <c r="AK40" s="38"/>
      <c r="AL40" s="38"/>
      <c r="AM40" s="140"/>
      <c r="AN40" s="38"/>
      <c r="AO40" s="38"/>
      <c r="AP40" s="141"/>
      <c r="AQ40" s="38"/>
      <c r="AR40" s="38"/>
      <c r="AS40" s="38"/>
      <c r="AT40" s="38"/>
      <c r="AV40" s="10"/>
      <c r="AW40" s="10"/>
      <c r="AX40" s="10"/>
      <c r="AY40" s="10"/>
      <c r="AZ40" s="10"/>
      <c r="BA40" s="10"/>
      <c r="BB40" s="10"/>
      <c r="BC40" s="10"/>
    </row>
    <row r="41" spans="2:55" s="13" customFormat="1" ht="14.1" customHeight="1" x14ac:dyDescent="0.2">
      <c r="B41" s="6" t="s">
        <v>29</v>
      </c>
      <c r="C41" s="47"/>
      <c r="D41" s="47">
        <v>3112.5</v>
      </c>
      <c r="E41" s="47">
        <v>3011.5</v>
      </c>
      <c r="F41" s="47">
        <v>3149.3300322900004</v>
      </c>
      <c r="G41" s="47">
        <v>2899</v>
      </c>
      <c r="H41" s="55">
        <v>2755</v>
      </c>
      <c r="I41" s="55">
        <v>3281</v>
      </c>
      <c r="J41" s="47">
        <v>4284.4075318763989</v>
      </c>
      <c r="K41" s="47">
        <f>K42+K43</f>
        <v>4680.0466115256449</v>
      </c>
      <c r="L41" s="50"/>
      <c r="M41" s="50"/>
      <c r="N41" s="50"/>
      <c r="O41" s="37"/>
      <c r="P41" s="37"/>
      <c r="Q41" s="37"/>
      <c r="R41" s="6"/>
      <c r="S41" s="47">
        <v>693.7</v>
      </c>
      <c r="T41" s="47">
        <v>746</v>
      </c>
      <c r="U41" s="47">
        <v>825</v>
      </c>
      <c r="V41" s="47">
        <v>746.79999999999984</v>
      </c>
      <c r="W41" s="144">
        <v>728.33003228999996</v>
      </c>
      <c r="X41" s="47">
        <v>747</v>
      </c>
      <c r="Y41" s="47">
        <v>899</v>
      </c>
      <c r="Z41" s="145">
        <v>775</v>
      </c>
      <c r="AA41" s="47">
        <v>729</v>
      </c>
      <c r="AB41" s="47">
        <v>727</v>
      </c>
      <c r="AC41" s="47">
        <v>707</v>
      </c>
      <c r="AD41" s="47">
        <v>737</v>
      </c>
      <c r="AE41" s="144">
        <v>717</v>
      </c>
      <c r="AF41" s="47">
        <v>716</v>
      </c>
      <c r="AG41" s="47">
        <v>665</v>
      </c>
      <c r="AH41" s="145">
        <v>657</v>
      </c>
      <c r="AI41" s="47">
        <v>803</v>
      </c>
      <c r="AJ41" s="47">
        <v>821</v>
      </c>
      <c r="AK41" s="47">
        <v>738.86814280999999</v>
      </c>
      <c r="AL41" s="47">
        <v>918</v>
      </c>
      <c r="AM41" s="144">
        <v>995.07478400200011</v>
      </c>
      <c r="AN41" s="47">
        <v>1006.836108305481</v>
      </c>
      <c r="AO41" s="47">
        <v>1117.0806160235068</v>
      </c>
      <c r="AP41" s="145">
        <v>1165.4160235454112</v>
      </c>
      <c r="AQ41" s="47">
        <v>1158.4272498531063</v>
      </c>
      <c r="AR41" s="47">
        <v>1053.5357588591423</v>
      </c>
      <c r="AS41" s="47">
        <v>1211.2295377381142</v>
      </c>
      <c r="AT41" s="47">
        <f>AT42+AT43</f>
        <v>1257.7910549299072</v>
      </c>
      <c r="AU41" s="59"/>
      <c r="AV41" s="10"/>
      <c r="AW41" s="10"/>
      <c r="AX41" s="10"/>
      <c r="AY41" s="10"/>
      <c r="AZ41" s="10"/>
      <c r="BA41" s="10"/>
      <c r="BB41" s="10"/>
      <c r="BC41" s="10"/>
    </row>
    <row r="42" spans="2:55" s="13" customFormat="1" ht="14.1" customHeight="1" x14ac:dyDescent="0.2">
      <c r="B42" s="77" t="s">
        <v>30</v>
      </c>
      <c r="C42" s="44"/>
      <c r="D42" s="44">
        <v>2301</v>
      </c>
      <c r="E42" s="44">
        <v>2263.14</v>
      </c>
      <c r="F42" s="44">
        <v>2372.7446758400001</v>
      </c>
      <c r="G42" s="44">
        <v>2357</v>
      </c>
      <c r="H42" s="44">
        <v>2284</v>
      </c>
      <c r="I42" s="44">
        <v>3061</v>
      </c>
      <c r="J42" s="44">
        <v>3891.1860470469328</v>
      </c>
      <c r="K42" s="44">
        <f>K21+K31</f>
        <v>4259.8891986266344</v>
      </c>
      <c r="L42" s="53"/>
      <c r="M42" s="53"/>
      <c r="N42" s="53"/>
      <c r="O42" s="57"/>
      <c r="P42" s="57"/>
      <c r="Q42" s="57"/>
      <c r="R42" s="77"/>
      <c r="S42" s="44">
        <v>508.24</v>
      </c>
      <c r="T42" s="44">
        <v>563</v>
      </c>
      <c r="U42" s="44">
        <v>644</v>
      </c>
      <c r="V42" s="44">
        <v>547.89999999999986</v>
      </c>
      <c r="W42" s="142">
        <v>540.7446758399999</v>
      </c>
      <c r="X42" s="44">
        <v>564</v>
      </c>
      <c r="Y42" s="44">
        <v>683</v>
      </c>
      <c r="Z42" s="143">
        <v>585</v>
      </c>
      <c r="AA42" s="44">
        <v>551</v>
      </c>
      <c r="AB42" s="44">
        <v>588</v>
      </c>
      <c r="AC42" s="44">
        <v>598</v>
      </c>
      <c r="AD42" s="44">
        <v>620</v>
      </c>
      <c r="AE42" s="142">
        <v>601</v>
      </c>
      <c r="AF42" s="44">
        <v>576</v>
      </c>
      <c r="AG42" s="44">
        <v>545</v>
      </c>
      <c r="AH42" s="143">
        <v>563</v>
      </c>
      <c r="AI42" s="44">
        <v>713</v>
      </c>
      <c r="AJ42" s="44">
        <v>778</v>
      </c>
      <c r="AK42" s="44">
        <v>702.05673994999995</v>
      </c>
      <c r="AL42" s="44">
        <v>868</v>
      </c>
      <c r="AM42" s="142">
        <v>925.52040069200007</v>
      </c>
      <c r="AN42" s="44">
        <v>899.03162569317794</v>
      </c>
      <c r="AO42" s="44">
        <v>1016.8155168255192</v>
      </c>
      <c r="AP42" s="143">
        <v>1038.8480163863208</v>
      </c>
      <c r="AQ42" s="44">
        <v>1060.7185264416516</v>
      </c>
      <c r="AR42" s="44">
        <v>960.1222880234784</v>
      </c>
      <c r="AS42" s="44">
        <v>1096.8397966809148</v>
      </c>
      <c r="AT42" s="44">
        <f>AT21+AT31</f>
        <v>1143.1455773352147</v>
      </c>
      <c r="AU42" s="59"/>
      <c r="AV42" s="10"/>
      <c r="AW42" s="10"/>
      <c r="AX42" s="10"/>
      <c r="AY42" s="10"/>
      <c r="AZ42" s="10"/>
      <c r="BA42" s="10"/>
      <c r="BB42" s="10"/>
      <c r="BC42" s="10"/>
    </row>
    <row r="43" spans="2:55" s="13" customFormat="1" ht="14.1" customHeight="1" x14ac:dyDescent="0.2">
      <c r="B43" s="77" t="s">
        <v>31</v>
      </c>
      <c r="C43" s="44"/>
      <c r="D43" s="44">
        <v>811.5</v>
      </c>
      <c r="E43" s="44">
        <v>748.36</v>
      </c>
      <c r="F43" s="44">
        <v>776.58535645000006</v>
      </c>
      <c r="G43" s="44">
        <v>542</v>
      </c>
      <c r="H43" s="44">
        <v>471</v>
      </c>
      <c r="I43" s="44">
        <v>220</v>
      </c>
      <c r="J43" s="44">
        <v>393.22148482946642</v>
      </c>
      <c r="K43" s="44">
        <f>K22+K32</f>
        <v>420.15741289901075</v>
      </c>
      <c r="L43" s="53"/>
      <c r="M43" s="53"/>
      <c r="N43" s="53"/>
      <c r="O43" s="57"/>
      <c r="P43" s="57"/>
      <c r="Q43" s="57"/>
      <c r="R43" s="77"/>
      <c r="S43" s="44">
        <v>185.46</v>
      </c>
      <c r="T43" s="44">
        <v>183</v>
      </c>
      <c r="U43" s="44">
        <v>181</v>
      </c>
      <c r="V43" s="44">
        <v>198.89999999999998</v>
      </c>
      <c r="W43" s="142">
        <v>187.58535645000001</v>
      </c>
      <c r="X43" s="44">
        <v>183</v>
      </c>
      <c r="Y43" s="44">
        <v>216</v>
      </c>
      <c r="Z43" s="143">
        <v>190</v>
      </c>
      <c r="AA43" s="44">
        <v>178</v>
      </c>
      <c r="AB43" s="44">
        <v>139</v>
      </c>
      <c r="AC43" s="44">
        <v>109</v>
      </c>
      <c r="AD43" s="44">
        <v>117</v>
      </c>
      <c r="AE43" s="142">
        <v>116</v>
      </c>
      <c r="AF43" s="44">
        <v>140</v>
      </c>
      <c r="AG43" s="44">
        <v>120</v>
      </c>
      <c r="AH43" s="143">
        <v>94</v>
      </c>
      <c r="AI43" s="44">
        <v>90</v>
      </c>
      <c r="AJ43" s="44">
        <v>43</v>
      </c>
      <c r="AK43" s="44">
        <v>36.811402860000001</v>
      </c>
      <c r="AL43" s="44">
        <v>50</v>
      </c>
      <c r="AM43" s="142">
        <v>69.554383310000006</v>
      </c>
      <c r="AN43" s="44">
        <v>107.8044826123031</v>
      </c>
      <c r="AO43" s="44">
        <v>100.26509919798761</v>
      </c>
      <c r="AP43" s="143">
        <v>126.56800715909061</v>
      </c>
      <c r="AQ43" s="44">
        <v>97.708723411454741</v>
      </c>
      <c r="AR43" s="44">
        <v>93.413470835664043</v>
      </c>
      <c r="AS43" s="44">
        <v>114.38974105719956</v>
      </c>
      <c r="AT43" s="44">
        <f>AT22+AT32</f>
        <v>114.64547759469242</v>
      </c>
      <c r="AV43" s="10"/>
      <c r="AW43" s="10"/>
      <c r="AX43" s="10"/>
      <c r="AY43" s="10"/>
      <c r="AZ43" s="10"/>
      <c r="BA43" s="10"/>
      <c r="BB43" s="10"/>
      <c r="BC43" s="10"/>
    </row>
    <row r="44" spans="2:55" s="13" customFormat="1" ht="14.1" customHeight="1" x14ac:dyDescent="0.2">
      <c r="C44" s="59"/>
      <c r="D44" s="59"/>
      <c r="E44" s="59"/>
      <c r="F44" s="59"/>
      <c r="G44" s="59"/>
      <c r="H44" s="60"/>
      <c r="I44" s="60"/>
      <c r="J44" s="44"/>
      <c r="K44" s="44"/>
      <c r="L44" s="53"/>
      <c r="M44" s="53"/>
      <c r="N44" s="53"/>
      <c r="O44" s="12"/>
      <c r="P44" s="12"/>
      <c r="Q44" s="12"/>
      <c r="S44" s="44"/>
      <c r="T44" s="44"/>
      <c r="U44" s="44"/>
      <c r="V44" s="44"/>
      <c r="W44" s="142"/>
      <c r="X44" s="44"/>
      <c r="Y44" s="44"/>
      <c r="Z44" s="143"/>
      <c r="AA44" s="44"/>
      <c r="AB44" s="44"/>
      <c r="AC44" s="44"/>
      <c r="AD44" s="44"/>
      <c r="AE44" s="142"/>
      <c r="AF44" s="44"/>
      <c r="AG44" s="44"/>
      <c r="AH44" s="143"/>
      <c r="AI44" s="44"/>
      <c r="AJ44" s="44"/>
      <c r="AK44" s="44"/>
      <c r="AL44" s="44"/>
      <c r="AM44" s="142"/>
      <c r="AN44" s="44"/>
      <c r="AO44" s="44"/>
      <c r="AP44" s="143"/>
      <c r="AQ44" s="44"/>
      <c r="AR44" s="44"/>
      <c r="AS44" s="44"/>
      <c r="AT44" s="44"/>
      <c r="AU44" s="59"/>
      <c r="AV44" s="10"/>
      <c r="AW44" s="10"/>
      <c r="AX44" s="10"/>
      <c r="AY44" s="10"/>
      <c r="AZ44" s="10"/>
      <c r="BA44" s="10"/>
      <c r="BB44" s="10"/>
      <c r="BC44" s="10"/>
    </row>
    <row r="45" spans="2:55" s="6" customFormat="1" ht="14.1" customHeight="1" thickBot="1" x14ac:dyDescent="0.25">
      <c r="B45" s="138" t="s">
        <v>79</v>
      </c>
      <c r="C45" s="139"/>
      <c r="D45" s="139">
        <v>9942.5</v>
      </c>
      <c r="E45" s="139">
        <v>9611.5</v>
      </c>
      <c r="F45" s="139">
        <v>9674.3300322899995</v>
      </c>
      <c r="G45" s="139">
        <v>8657</v>
      </c>
      <c r="H45" s="139">
        <v>9139</v>
      </c>
      <c r="I45" s="139">
        <v>9867</v>
      </c>
      <c r="J45" s="139">
        <v>13828.766741795631</v>
      </c>
      <c r="K45" s="139">
        <f>K39+K41</f>
        <v>15029.228280382871</v>
      </c>
      <c r="L45" s="50"/>
      <c r="M45" s="50"/>
      <c r="N45" s="50"/>
      <c r="O45" s="37"/>
      <c r="P45" s="37"/>
      <c r="Q45" s="37"/>
      <c r="S45" s="139">
        <v>2333.5</v>
      </c>
      <c r="T45" s="139">
        <v>2429.4</v>
      </c>
      <c r="U45" s="139">
        <v>2416</v>
      </c>
      <c r="V45" s="139">
        <v>2431.7999999999997</v>
      </c>
      <c r="W45" s="146">
        <v>2335.33003229</v>
      </c>
      <c r="X45" s="139">
        <v>2347</v>
      </c>
      <c r="Y45" s="139">
        <v>2511</v>
      </c>
      <c r="Z45" s="147">
        <v>2480</v>
      </c>
      <c r="AA45" s="139">
        <v>2306</v>
      </c>
      <c r="AB45" s="139">
        <v>1806</v>
      </c>
      <c r="AC45" s="139">
        <v>2245</v>
      </c>
      <c r="AD45" s="139">
        <v>2300</v>
      </c>
      <c r="AE45" s="146">
        <v>2220</v>
      </c>
      <c r="AF45" s="139">
        <v>2264</v>
      </c>
      <c r="AG45" s="139">
        <v>2279</v>
      </c>
      <c r="AH45" s="147">
        <v>2377</v>
      </c>
      <c r="AI45" s="139">
        <v>2459</v>
      </c>
      <c r="AJ45" s="139">
        <v>2422</v>
      </c>
      <c r="AK45" s="139">
        <v>2321.8681428099999</v>
      </c>
      <c r="AL45" s="139">
        <v>2665</v>
      </c>
      <c r="AM45" s="146">
        <v>3143.6287602619996</v>
      </c>
      <c r="AN45" s="139">
        <v>3395.8286188197899</v>
      </c>
      <c r="AO45" s="139">
        <v>3577.4597394622479</v>
      </c>
      <c r="AP45" s="147">
        <v>3711.1503104862695</v>
      </c>
      <c r="AQ45" s="139">
        <v>3687.7781580315141</v>
      </c>
      <c r="AR45" s="139">
        <v>3535.3231143786024</v>
      </c>
      <c r="AS45" s="139">
        <v>3830.2928526379555</v>
      </c>
      <c r="AT45" s="139">
        <f>AT39+AT41</f>
        <v>3976.7711451894261</v>
      </c>
      <c r="AU45" s="63"/>
    </row>
    <row r="46" spans="2:55" s="13" customFormat="1" ht="13.5" thickTop="1" x14ac:dyDescent="0.2">
      <c r="L46" s="12"/>
      <c r="M46" s="12"/>
      <c r="N46" s="12"/>
      <c r="O46" s="12"/>
      <c r="P46" s="12"/>
      <c r="Q46" s="12"/>
      <c r="AV46" s="10"/>
      <c r="AW46" s="10"/>
      <c r="AX46" s="10"/>
      <c r="AY46" s="10"/>
      <c r="AZ46" s="10"/>
      <c r="BA46" s="10"/>
      <c r="BB46" s="10"/>
      <c r="BC46" s="10"/>
    </row>
    <row r="47" spans="2:55" s="13" customFormat="1" ht="14.1" customHeight="1" x14ac:dyDescent="0.2">
      <c r="B47" s="133" t="s">
        <v>252</v>
      </c>
      <c r="C47" s="38"/>
      <c r="D47" s="38"/>
      <c r="E47" s="38"/>
      <c r="F47" s="38"/>
      <c r="G47" s="38"/>
      <c r="H47" s="38"/>
      <c r="I47" s="38"/>
      <c r="J47" s="134"/>
      <c r="K47" s="134"/>
      <c r="L47" s="39"/>
      <c r="M47" s="39"/>
      <c r="N47" s="39"/>
      <c r="O47" s="37"/>
      <c r="P47" s="37"/>
      <c r="Q47" s="37"/>
      <c r="R47" s="6"/>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V47" s="10"/>
      <c r="AW47" s="10"/>
      <c r="AX47" s="10"/>
      <c r="AY47" s="10"/>
      <c r="AZ47" s="10"/>
      <c r="BA47" s="10"/>
      <c r="BB47" s="10"/>
      <c r="BC47" s="10"/>
    </row>
    <row r="48" spans="2:55" ht="14.1" customHeight="1" x14ac:dyDescent="0.2">
      <c r="B48" s="24" t="s">
        <v>233</v>
      </c>
      <c r="C48" s="25"/>
      <c r="D48" s="25">
        <v>2017</v>
      </c>
      <c r="E48" s="25">
        <v>2018</v>
      </c>
      <c r="F48" s="25">
        <v>2019</v>
      </c>
      <c r="G48" s="25">
        <v>2020</v>
      </c>
      <c r="H48" s="25">
        <v>2021</v>
      </c>
      <c r="I48" s="25">
        <v>2022</v>
      </c>
      <c r="J48" s="25">
        <v>2023</v>
      </c>
      <c r="K48" s="25">
        <v>2024</v>
      </c>
      <c r="L48" s="14">
        <f>K48+1</f>
        <v>2025</v>
      </c>
      <c r="M48" s="14">
        <f t="shared" ref="M48:Q48" si="3">L48+1</f>
        <v>2026</v>
      </c>
      <c r="N48" s="14">
        <f t="shared" si="3"/>
        <v>2027</v>
      </c>
      <c r="O48" s="14">
        <f t="shared" si="3"/>
        <v>2028</v>
      </c>
      <c r="P48" s="14">
        <f t="shared" si="3"/>
        <v>2029</v>
      </c>
      <c r="Q48" s="14">
        <f t="shared" si="3"/>
        <v>2030</v>
      </c>
      <c r="R48" s="6"/>
      <c r="S48" s="26" t="s">
        <v>0</v>
      </c>
      <c r="T48" s="26" t="s">
        <v>1</v>
      </c>
      <c r="U48" s="26" t="s">
        <v>2</v>
      </c>
      <c r="V48" s="26" t="s">
        <v>3</v>
      </c>
      <c r="W48" s="31" t="s">
        <v>4</v>
      </c>
      <c r="X48" s="26" t="s">
        <v>5</v>
      </c>
      <c r="Y48" s="26" t="s">
        <v>6</v>
      </c>
      <c r="Z48" s="32" t="s">
        <v>7</v>
      </c>
      <c r="AA48" s="26" t="s">
        <v>8</v>
      </c>
      <c r="AB48" s="26" t="s">
        <v>9</v>
      </c>
      <c r="AC48" s="26" t="s">
        <v>10</v>
      </c>
      <c r="AD48" s="26" t="s">
        <v>11</v>
      </c>
      <c r="AE48" s="31" t="s">
        <v>12</v>
      </c>
      <c r="AF48" s="26" t="s">
        <v>13</v>
      </c>
      <c r="AG48" s="26" t="s">
        <v>14</v>
      </c>
      <c r="AH48" s="32" t="s">
        <v>15</v>
      </c>
      <c r="AI48" s="26" t="s">
        <v>16</v>
      </c>
      <c r="AJ48" s="26" t="s">
        <v>17</v>
      </c>
      <c r="AK48" s="26" t="s">
        <v>18</v>
      </c>
      <c r="AL48" s="26" t="s">
        <v>19</v>
      </c>
      <c r="AM48" s="31" t="s">
        <v>20</v>
      </c>
      <c r="AN48" s="27" t="s">
        <v>21</v>
      </c>
      <c r="AO48" s="27" t="s">
        <v>69</v>
      </c>
      <c r="AP48" s="32" t="s">
        <v>71</v>
      </c>
      <c r="AQ48" s="26" t="s">
        <v>72</v>
      </c>
      <c r="AR48" s="27" t="s">
        <v>75</v>
      </c>
      <c r="AS48" s="27" t="s">
        <v>80</v>
      </c>
      <c r="AT48" s="27" t="s">
        <v>85</v>
      </c>
      <c r="AU48" s="13"/>
      <c r="AV48" s="13"/>
      <c r="AW48" s="11"/>
      <c r="AX48" s="11"/>
      <c r="AY48" s="11"/>
      <c r="AZ48" s="11"/>
      <c r="BA48" s="11"/>
      <c r="BB48" s="11"/>
      <c r="BC48" s="11"/>
    </row>
    <row r="49" spans="2:47" s="6" customFormat="1" ht="14.1" customHeight="1" thickBot="1" x14ac:dyDescent="0.25">
      <c r="B49" s="161" t="s">
        <v>253</v>
      </c>
      <c r="C49" s="160"/>
      <c r="D49" s="160">
        <v>164.2</v>
      </c>
      <c r="E49" s="160">
        <v>167.8</v>
      </c>
      <c r="F49" s="160">
        <v>158.5</v>
      </c>
      <c r="G49" s="160">
        <v>136.4</v>
      </c>
      <c r="H49" s="160">
        <v>160.1</v>
      </c>
      <c r="I49" s="160">
        <v>176.75081500000002</v>
      </c>
      <c r="J49" s="160">
        <v>179.68248300000002</v>
      </c>
      <c r="K49" s="160">
        <v>189.17184300000002</v>
      </c>
      <c r="L49" s="50"/>
      <c r="M49" s="50"/>
      <c r="N49" s="50"/>
      <c r="O49" s="37"/>
      <c r="P49" s="37"/>
      <c r="Q49" s="37"/>
      <c r="S49" s="160">
        <v>41.9</v>
      </c>
      <c r="T49" s="160">
        <v>43.8</v>
      </c>
      <c r="U49" s="160">
        <v>41.3</v>
      </c>
      <c r="V49" s="160">
        <v>40.799999999999997</v>
      </c>
      <c r="W49" s="167">
        <v>37</v>
      </c>
      <c r="X49" s="160">
        <v>40</v>
      </c>
      <c r="Y49" s="160">
        <v>40.299999999999997</v>
      </c>
      <c r="Z49" s="168">
        <v>41.4</v>
      </c>
      <c r="AA49" s="160">
        <v>38.200000000000003</v>
      </c>
      <c r="AB49" s="160">
        <v>25.3</v>
      </c>
      <c r="AC49" s="160">
        <v>36.4</v>
      </c>
      <c r="AD49" s="160">
        <v>36.5</v>
      </c>
      <c r="AE49" s="167">
        <v>35.5</v>
      </c>
      <c r="AF49" s="160">
        <v>39.1</v>
      </c>
      <c r="AG49" s="160">
        <v>41.2</v>
      </c>
      <c r="AH49" s="168">
        <v>44.3</v>
      </c>
      <c r="AI49" s="160">
        <v>42.7</v>
      </c>
      <c r="AJ49" s="160">
        <v>45.3</v>
      </c>
      <c r="AK49" s="160">
        <v>44.5</v>
      </c>
      <c r="AL49" s="160">
        <v>44.3</v>
      </c>
      <c r="AM49" s="167">
        <v>42.51061</v>
      </c>
      <c r="AN49" s="160">
        <v>44.092368</v>
      </c>
      <c r="AO49" s="160">
        <v>46.129112999999997</v>
      </c>
      <c r="AP49" s="168">
        <v>46.950392000000001</v>
      </c>
      <c r="AQ49" s="160">
        <v>45.305025000000001</v>
      </c>
      <c r="AR49" s="160">
        <v>46.922647999999995</v>
      </c>
      <c r="AS49" s="160">
        <v>48.346170000000001</v>
      </c>
      <c r="AT49" s="160">
        <v>48.597999999999999</v>
      </c>
      <c r="AU49" s="63"/>
    </row>
    <row r="50" spans="2:47" ht="13.5" thickTop="1" x14ac:dyDescent="0.2"/>
  </sheetData>
  <sheetProtection algorithmName="SHA-512" hashValue="Y17Y0PH8so/kIdHkqXEqxVzFELHQUpwF4D0lPpHtcGwjM/03ZoIXluIs2RysuOxjRTUMOJ/0KT9KBmenkAnEnQ==" saltValue="G3ubZgUaZY212+4k1qZRQw=="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B5A3B-2D5D-4C38-926D-1747960DF8F4}">
  <sheetPr>
    <pageSetUpPr autoPageBreaks="0"/>
  </sheetPr>
  <dimension ref="B1:BC16"/>
  <sheetViews>
    <sheetView showGridLines="0" zoomScale="120" zoomScaleNormal="120" workbookViewId="0">
      <pane xSplit="2" ySplit="7" topLeftCell="C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7" customWidth="1"/>
    <col min="2" max="2" width="81" style="7" customWidth="1"/>
    <col min="3" max="4" width="13" style="7" hidden="1" customWidth="1"/>
    <col min="5" max="11" width="13" style="7" customWidth="1"/>
    <col min="12" max="17" width="11" style="9" hidden="1" customWidth="1"/>
    <col min="18" max="18" width="13" style="9" customWidth="1"/>
    <col min="19" max="46" width="13" style="7" customWidth="1"/>
    <col min="47" max="47" width="11" style="7" customWidth="1"/>
    <col min="48" max="48" width="9.59765625" style="10"/>
    <col min="49" max="55" width="9.59765625" style="3"/>
    <col min="56" max="16384" width="9.59765625" style="7"/>
  </cols>
  <sheetData>
    <row r="1" spans="2:48" x14ac:dyDescent="0.2">
      <c r="B1" s="4" t="s">
        <v>241</v>
      </c>
      <c r="L1" s="8"/>
      <c r="M1" s="8"/>
      <c r="N1" s="8"/>
      <c r="O1" s="8"/>
      <c r="P1" s="8"/>
      <c r="Q1" s="8"/>
    </row>
    <row r="2" spans="2:48" x14ac:dyDescent="0.2">
      <c r="L2" s="8"/>
      <c r="M2" s="8"/>
      <c r="N2" s="8"/>
      <c r="O2" s="8"/>
      <c r="P2" s="8"/>
      <c r="Q2" s="8"/>
    </row>
    <row r="3" spans="2:48" ht="18.75" x14ac:dyDescent="0.25">
      <c r="B3" s="21" t="s">
        <v>96</v>
      </c>
      <c r="L3" s="8"/>
      <c r="M3" s="8"/>
      <c r="N3" s="8"/>
      <c r="O3" s="8"/>
      <c r="P3" s="8"/>
      <c r="Q3" s="8"/>
    </row>
    <row r="4" spans="2:48" ht="24.95" customHeight="1" thickBot="1" x14ac:dyDescent="0.25">
      <c r="B4" s="23"/>
      <c r="C4" s="23"/>
      <c r="D4" s="23"/>
      <c r="E4" s="23"/>
      <c r="F4" s="23"/>
      <c r="G4" s="23"/>
      <c r="H4" s="23"/>
      <c r="I4" s="23"/>
      <c r="J4" s="23"/>
      <c r="K4" s="23"/>
      <c r="L4" s="8"/>
      <c r="M4" s="8"/>
      <c r="N4" s="8"/>
      <c r="O4" s="8"/>
      <c r="P4" s="8"/>
      <c r="Q4" s="8"/>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row>
    <row r="5" spans="2:48" s="11" customFormat="1" x14ac:dyDescent="0.2">
      <c r="L5" s="12"/>
      <c r="M5" s="12"/>
      <c r="N5" s="12"/>
      <c r="O5" s="12"/>
      <c r="P5" s="12"/>
      <c r="Q5" s="12"/>
      <c r="R5" s="6"/>
      <c r="AV5" s="13"/>
    </row>
    <row r="6" spans="2:48" ht="14.1" customHeight="1" x14ac:dyDescent="0.2">
      <c r="B6" s="131" t="s">
        <v>255</v>
      </c>
      <c r="C6" s="11"/>
      <c r="D6" s="11"/>
      <c r="E6" s="11"/>
      <c r="F6" s="11"/>
      <c r="G6" s="11"/>
      <c r="H6" s="11"/>
      <c r="I6" s="11"/>
      <c r="J6" s="11"/>
      <c r="K6" s="11"/>
      <c r="L6" s="13"/>
      <c r="M6" s="13"/>
      <c r="N6" s="13"/>
      <c r="O6" s="6"/>
      <c r="P6" s="6"/>
      <c r="Q6" s="6"/>
      <c r="R6" s="6"/>
      <c r="S6" s="11"/>
      <c r="T6" s="11"/>
      <c r="U6" s="11"/>
      <c r="V6" s="11"/>
      <c r="W6" s="11"/>
      <c r="X6" s="11"/>
      <c r="Y6" s="11"/>
      <c r="Z6" s="11"/>
      <c r="AA6" s="11"/>
      <c r="AB6" s="11"/>
      <c r="AC6" s="11"/>
      <c r="AD6" s="11"/>
      <c r="AE6" s="11"/>
      <c r="AF6" s="11"/>
      <c r="AG6" s="11"/>
      <c r="AH6" s="11"/>
      <c r="AI6" s="11"/>
      <c r="AJ6" s="65"/>
      <c r="AK6" s="65"/>
      <c r="AL6" s="65"/>
      <c r="AM6" s="66"/>
      <c r="AN6" s="65"/>
      <c r="AO6" s="65"/>
      <c r="AP6" s="65"/>
      <c r="AQ6" s="65"/>
      <c r="AR6" s="65"/>
      <c r="AS6" s="65"/>
      <c r="AT6" s="65"/>
      <c r="AU6" s="11"/>
    </row>
    <row r="7" spans="2:48" s="11" customFormat="1" ht="14.1" customHeight="1" x14ac:dyDescent="0.2">
      <c r="B7" s="24"/>
      <c r="C7" s="25"/>
      <c r="D7" s="25">
        <v>2017</v>
      </c>
      <c r="E7" s="25">
        <v>2018</v>
      </c>
      <c r="F7" s="25">
        <v>2019</v>
      </c>
      <c r="G7" s="25">
        <v>2020</v>
      </c>
      <c r="H7" s="25">
        <v>2021</v>
      </c>
      <c r="I7" s="25">
        <v>2022</v>
      </c>
      <c r="J7" s="25">
        <v>2023</v>
      </c>
      <c r="K7" s="25">
        <v>2024</v>
      </c>
      <c r="L7" s="14">
        <f>K7+1</f>
        <v>2025</v>
      </c>
      <c r="M7" s="14">
        <f t="shared" ref="M7:Q7" si="0">L7+1</f>
        <v>2026</v>
      </c>
      <c r="N7" s="14">
        <f t="shared" si="0"/>
        <v>2027</v>
      </c>
      <c r="O7" s="14">
        <f t="shared" si="0"/>
        <v>2028</v>
      </c>
      <c r="P7" s="14">
        <f t="shared" si="0"/>
        <v>2029</v>
      </c>
      <c r="Q7" s="14">
        <f t="shared" si="0"/>
        <v>2030</v>
      </c>
      <c r="R7" s="6"/>
      <c r="S7" s="26" t="s">
        <v>0</v>
      </c>
      <c r="T7" s="26" t="s">
        <v>1</v>
      </c>
      <c r="U7" s="26" t="s">
        <v>2</v>
      </c>
      <c r="V7" s="26" t="s">
        <v>3</v>
      </c>
      <c r="W7" s="31" t="s">
        <v>4</v>
      </c>
      <c r="X7" s="26" t="s">
        <v>5</v>
      </c>
      <c r="Y7" s="26" t="s">
        <v>6</v>
      </c>
      <c r="Z7" s="26" t="s">
        <v>7</v>
      </c>
      <c r="AA7" s="31" t="s">
        <v>8</v>
      </c>
      <c r="AB7" s="26" t="s">
        <v>9</v>
      </c>
      <c r="AC7" s="26" t="s">
        <v>10</v>
      </c>
      <c r="AD7" s="32" t="s">
        <v>11</v>
      </c>
      <c r="AE7" s="26" t="s">
        <v>12</v>
      </c>
      <c r="AF7" s="26" t="s">
        <v>13</v>
      </c>
      <c r="AG7" s="26" t="s">
        <v>14</v>
      </c>
      <c r="AH7" s="26" t="s">
        <v>15</v>
      </c>
      <c r="AI7" s="31" t="s">
        <v>16</v>
      </c>
      <c r="AJ7" s="26" t="s">
        <v>17</v>
      </c>
      <c r="AK7" s="26" t="s">
        <v>18</v>
      </c>
      <c r="AL7" s="32" t="s">
        <v>19</v>
      </c>
      <c r="AM7" s="31" t="s">
        <v>20</v>
      </c>
      <c r="AN7" s="27" t="s">
        <v>21</v>
      </c>
      <c r="AO7" s="27" t="s">
        <v>69</v>
      </c>
      <c r="AP7" s="32" t="s">
        <v>71</v>
      </c>
      <c r="AQ7" s="26" t="s">
        <v>72</v>
      </c>
      <c r="AR7" s="27" t="s">
        <v>75</v>
      </c>
      <c r="AS7" s="27" t="s">
        <v>80</v>
      </c>
      <c r="AT7" s="27" t="s">
        <v>85</v>
      </c>
      <c r="AU7" s="13"/>
      <c r="AV7" s="13"/>
    </row>
    <row r="8" spans="2:48" ht="14.1" customHeight="1" x14ac:dyDescent="0.2">
      <c r="B8" s="11" t="s">
        <v>35</v>
      </c>
      <c r="C8" s="44"/>
      <c r="D8" s="44">
        <v>235</v>
      </c>
      <c r="E8" s="44">
        <v>250</v>
      </c>
      <c r="F8" s="45">
        <v>264</v>
      </c>
      <c r="G8" s="45">
        <v>326</v>
      </c>
      <c r="H8" s="45">
        <v>346</v>
      </c>
      <c r="I8" s="45">
        <v>362</v>
      </c>
      <c r="J8" s="45">
        <v>359</v>
      </c>
      <c r="K8" s="45">
        <v>373</v>
      </c>
      <c r="L8" s="44"/>
      <c r="M8" s="44"/>
      <c r="N8" s="44"/>
      <c r="O8" s="13"/>
      <c r="P8" s="13"/>
      <c r="Q8" s="13"/>
      <c r="R8" s="13"/>
      <c r="S8" s="44">
        <v>238</v>
      </c>
      <c r="T8" s="44">
        <v>240</v>
      </c>
      <c r="U8" s="44">
        <v>241</v>
      </c>
      <c r="V8" s="46">
        <v>250</v>
      </c>
      <c r="W8" s="43">
        <v>252</v>
      </c>
      <c r="X8" s="44">
        <v>262</v>
      </c>
      <c r="Y8" s="44">
        <v>264</v>
      </c>
      <c r="Z8" s="44">
        <v>264</v>
      </c>
      <c r="AA8" s="142">
        <v>269</v>
      </c>
      <c r="AB8" s="44">
        <v>288</v>
      </c>
      <c r="AC8" s="44">
        <v>299</v>
      </c>
      <c r="AD8" s="143">
        <v>326</v>
      </c>
      <c r="AE8" s="44">
        <v>332</v>
      </c>
      <c r="AF8" s="44">
        <v>340</v>
      </c>
      <c r="AG8" s="44">
        <v>342</v>
      </c>
      <c r="AH8" s="44">
        <v>346</v>
      </c>
      <c r="AI8" s="142">
        <v>350</v>
      </c>
      <c r="AJ8" s="44">
        <v>359</v>
      </c>
      <c r="AK8" s="44">
        <v>366</v>
      </c>
      <c r="AL8" s="143">
        <v>362</v>
      </c>
      <c r="AM8" s="142">
        <v>345</v>
      </c>
      <c r="AN8" s="44">
        <v>351</v>
      </c>
      <c r="AO8" s="44">
        <v>355</v>
      </c>
      <c r="AP8" s="143">
        <v>359</v>
      </c>
      <c r="AQ8" s="44">
        <v>361</v>
      </c>
      <c r="AR8" s="44">
        <v>365</v>
      </c>
      <c r="AS8" s="44">
        <v>366</v>
      </c>
      <c r="AT8" s="44">
        <v>373</v>
      </c>
      <c r="AU8" s="79"/>
    </row>
    <row r="9" spans="2:48" ht="14.1" customHeight="1" x14ac:dyDescent="0.2">
      <c r="B9" s="11"/>
      <c r="C9" s="59"/>
      <c r="D9" s="59"/>
      <c r="E9" s="59"/>
      <c r="F9" s="59"/>
      <c r="G9" s="59"/>
      <c r="H9" s="60"/>
      <c r="I9" s="67"/>
      <c r="J9" s="67"/>
      <c r="K9" s="67"/>
      <c r="L9" s="67"/>
      <c r="M9" s="67"/>
      <c r="N9" s="67"/>
      <c r="O9" s="13"/>
      <c r="P9" s="13"/>
      <c r="Q9" s="13"/>
      <c r="R9" s="13"/>
      <c r="S9" s="59"/>
      <c r="T9" s="59"/>
      <c r="U9" s="59"/>
      <c r="V9" s="56"/>
      <c r="W9" s="58"/>
      <c r="X9" s="59"/>
      <c r="Y9" s="59"/>
      <c r="Z9" s="59"/>
      <c r="AA9" s="163"/>
      <c r="AB9" s="59"/>
      <c r="AC9" s="59"/>
      <c r="AD9" s="164"/>
      <c r="AE9" s="59"/>
      <c r="AF9" s="59"/>
      <c r="AG9" s="59"/>
      <c r="AH9" s="59"/>
      <c r="AI9" s="163"/>
      <c r="AJ9" s="59"/>
      <c r="AK9" s="59"/>
      <c r="AL9" s="164"/>
      <c r="AM9" s="163"/>
      <c r="AN9" s="59"/>
      <c r="AO9" s="59"/>
      <c r="AP9" s="164"/>
      <c r="AQ9" s="59"/>
      <c r="AR9" s="59"/>
      <c r="AS9" s="59"/>
      <c r="AT9" s="59"/>
      <c r="AU9" s="59"/>
    </row>
    <row r="10" spans="2:48" ht="14.1" customHeight="1" x14ac:dyDescent="0.2">
      <c r="B10" s="11" t="s">
        <v>36</v>
      </c>
      <c r="C10" s="59"/>
      <c r="D10" s="59">
        <v>47.8</v>
      </c>
      <c r="E10" s="59">
        <v>42.7</v>
      </c>
      <c r="F10" s="59">
        <v>46.9</v>
      </c>
      <c r="G10" s="59">
        <v>31.1</v>
      </c>
      <c r="H10" s="60">
        <v>34.4</v>
      </c>
      <c r="I10" s="60">
        <v>39.6</v>
      </c>
      <c r="J10" s="60">
        <v>44.771006000000007</v>
      </c>
      <c r="K10" s="60">
        <v>49.327844999999996</v>
      </c>
      <c r="L10" s="60"/>
      <c r="M10" s="60"/>
      <c r="N10" s="60"/>
      <c r="O10" s="13"/>
      <c r="P10" s="13"/>
      <c r="Q10" s="13"/>
      <c r="R10" s="13"/>
      <c r="S10" s="59">
        <v>10.199999999999999</v>
      </c>
      <c r="T10" s="59">
        <v>9.9</v>
      </c>
      <c r="U10" s="59">
        <v>10.8</v>
      </c>
      <c r="V10" s="56">
        <v>11.7</v>
      </c>
      <c r="W10" s="58">
        <v>11.7</v>
      </c>
      <c r="X10" s="59">
        <v>11.6</v>
      </c>
      <c r="Y10" s="59">
        <v>11.7</v>
      </c>
      <c r="Z10" s="59">
        <v>11.6</v>
      </c>
      <c r="AA10" s="163">
        <v>9.6999999999999993</v>
      </c>
      <c r="AB10" s="59">
        <v>5.8</v>
      </c>
      <c r="AC10" s="59">
        <v>8</v>
      </c>
      <c r="AD10" s="164">
        <v>7.6</v>
      </c>
      <c r="AE10" s="59">
        <v>8</v>
      </c>
      <c r="AF10" s="59">
        <v>8.1</v>
      </c>
      <c r="AG10" s="59">
        <v>8.4</v>
      </c>
      <c r="AH10" s="59">
        <v>9.9</v>
      </c>
      <c r="AI10" s="163">
        <v>9.5702590000000001</v>
      </c>
      <c r="AJ10" s="59">
        <v>9.4</v>
      </c>
      <c r="AK10" s="59">
        <v>9.9</v>
      </c>
      <c r="AL10" s="164">
        <v>10.824823</v>
      </c>
      <c r="AM10" s="163">
        <v>10.590961</v>
      </c>
      <c r="AN10" s="59">
        <v>10.996926</v>
      </c>
      <c r="AO10" s="59">
        <v>11.248188000000001</v>
      </c>
      <c r="AP10" s="164">
        <v>11.934931000000001</v>
      </c>
      <c r="AQ10" s="59">
        <v>11.325780999999999</v>
      </c>
      <c r="AR10" s="59">
        <v>12.191615000000001</v>
      </c>
      <c r="AS10" s="59">
        <v>12.411448999999999</v>
      </c>
      <c r="AT10" s="59">
        <v>13.399000000000001</v>
      </c>
      <c r="AU10" s="59"/>
    </row>
    <row r="11" spans="2:48" ht="14.1" customHeight="1" x14ac:dyDescent="0.2">
      <c r="B11" s="11"/>
      <c r="C11" s="44"/>
      <c r="D11" s="44"/>
      <c r="E11" s="44"/>
      <c r="F11" s="45"/>
      <c r="G11" s="45"/>
      <c r="H11" s="45"/>
      <c r="I11" s="45"/>
      <c r="J11" s="45"/>
      <c r="K11" s="45"/>
      <c r="L11" s="44"/>
      <c r="M11" s="44"/>
      <c r="N11" s="44"/>
      <c r="O11" s="13"/>
      <c r="P11" s="13"/>
      <c r="Q11" s="13"/>
      <c r="R11" s="13"/>
      <c r="S11" s="44"/>
      <c r="T11" s="44"/>
      <c r="U11" s="44"/>
      <c r="V11" s="46"/>
      <c r="W11" s="43"/>
      <c r="X11" s="44"/>
      <c r="Y11" s="44"/>
      <c r="Z11" s="44"/>
      <c r="AA11" s="142"/>
      <c r="AB11" s="44"/>
      <c r="AC11" s="44"/>
      <c r="AD11" s="143"/>
      <c r="AE11" s="44"/>
      <c r="AF11" s="44"/>
      <c r="AG11" s="44"/>
      <c r="AH11" s="44"/>
      <c r="AI11" s="142"/>
      <c r="AJ11" s="44"/>
      <c r="AK11" s="44"/>
      <c r="AL11" s="143"/>
      <c r="AM11" s="142"/>
      <c r="AN11" s="44"/>
      <c r="AO11" s="44"/>
      <c r="AP11" s="143"/>
      <c r="AQ11" s="44"/>
      <c r="AR11" s="44"/>
      <c r="AS11" s="44"/>
      <c r="AT11" s="44"/>
      <c r="AU11" s="13"/>
    </row>
    <row r="12" spans="2:48" ht="14.1" customHeight="1" x14ac:dyDescent="0.2">
      <c r="B12" s="68" t="s">
        <v>254</v>
      </c>
      <c r="C12" s="44"/>
      <c r="D12" s="44"/>
      <c r="E12" s="70">
        <v>0.26881817801466862</v>
      </c>
      <c r="F12" s="70">
        <v>0.3170602497449857</v>
      </c>
      <c r="G12" s="70">
        <v>0.22967424968052491</v>
      </c>
      <c r="H12" s="70">
        <v>0.21230088206608866</v>
      </c>
      <c r="I12" s="70">
        <v>0.21663929031242216</v>
      </c>
      <c r="J12" s="70">
        <v>0.24707817768108309</v>
      </c>
      <c r="K12" s="70">
        <v>0.26077552140856286</v>
      </c>
      <c r="L12" s="70"/>
      <c r="M12" s="70"/>
      <c r="N12" s="70"/>
      <c r="O12" s="69"/>
      <c r="P12" s="69"/>
      <c r="Q12" s="69"/>
      <c r="R12" s="69"/>
      <c r="S12" s="70">
        <v>0.25679947601741249</v>
      </c>
      <c r="T12" s="70">
        <v>0.23793006069853315</v>
      </c>
      <c r="U12" s="70">
        <v>0.27813122664669637</v>
      </c>
      <c r="V12" s="71">
        <v>0.30487664238692275</v>
      </c>
      <c r="W12" s="72">
        <v>0.33420876749141037</v>
      </c>
      <c r="X12" s="70">
        <v>0.30798689989566941</v>
      </c>
      <c r="Y12" s="70">
        <v>0.3249309824438904</v>
      </c>
      <c r="Z12" s="70">
        <v>0.30282193706714128</v>
      </c>
      <c r="AA12" s="151">
        <v>0.26626743675803793</v>
      </c>
      <c r="AB12" s="70">
        <v>0.23403751879345158</v>
      </c>
      <c r="AC12" s="70">
        <v>0.21976784905268251</v>
      </c>
      <c r="AD12" s="152">
        <v>0.1985141637903266</v>
      </c>
      <c r="AE12" s="70">
        <v>0.2199550338592447</v>
      </c>
      <c r="AF12" s="70">
        <v>0.20197489849932351</v>
      </c>
      <c r="AG12" s="70">
        <v>0.20267052383879205</v>
      </c>
      <c r="AH12" s="70">
        <v>0.22417530192127463</v>
      </c>
      <c r="AI12" s="151">
        <v>0.21779508299386691</v>
      </c>
      <c r="AJ12" s="70">
        <v>0.198268208797478</v>
      </c>
      <c r="AK12" s="70">
        <v>0.21324418581319179</v>
      </c>
      <c r="AL12" s="152">
        <v>0.23778215441226216</v>
      </c>
      <c r="AM12" s="151">
        <v>0.24365765496922812</v>
      </c>
      <c r="AN12" s="70">
        <v>0.24806832160025113</v>
      </c>
      <c r="AO12" s="70">
        <v>0.24172329252729766</v>
      </c>
      <c r="AP12" s="152">
        <v>0.25435691529926668</v>
      </c>
      <c r="AQ12" s="70">
        <v>0.24499346387193835</v>
      </c>
      <c r="AR12" s="70">
        <v>0.2608695652173913</v>
      </c>
      <c r="AS12" s="70">
        <v>0.25920786327096196</v>
      </c>
      <c r="AT12" s="70">
        <v>0.27686990998516692</v>
      </c>
      <c r="AU12" s="13"/>
    </row>
    <row r="13" spans="2:48" ht="14.1" customHeight="1" x14ac:dyDescent="0.2">
      <c r="B13" s="11"/>
      <c r="C13" s="11"/>
      <c r="D13" s="11"/>
      <c r="E13" s="11"/>
      <c r="F13" s="11"/>
      <c r="G13" s="11"/>
      <c r="H13" s="11"/>
      <c r="I13" s="11"/>
      <c r="J13" s="11"/>
      <c r="K13" s="11"/>
      <c r="L13" s="13"/>
      <c r="M13" s="13"/>
      <c r="N13" s="13"/>
      <c r="O13" s="13"/>
      <c r="P13" s="13"/>
      <c r="Q13" s="13"/>
      <c r="R13" s="13"/>
      <c r="S13" s="13"/>
      <c r="T13" s="11"/>
      <c r="U13" s="11"/>
      <c r="V13" s="52"/>
      <c r="W13" s="62"/>
      <c r="X13" s="11"/>
      <c r="Y13" s="11"/>
      <c r="Z13" s="13"/>
      <c r="AA13" s="165"/>
      <c r="AB13" s="13"/>
      <c r="AC13" s="13"/>
      <c r="AD13" s="166"/>
      <c r="AE13" s="13"/>
      <c r="AF13" s="11"/>
      <c r="AG13" s="11"/>
      <c r="AH13" s="13"/>
      <c r="AI13" s="165"/>
      <c r="AJ13" s="13"/>
      <c r="AK13" s="13"/>
      <c r="AL13" s="166"/>
      <c r="AM13" s="165"/>
      <c r="AN13" s="13"/>
      <c r="AO13" s="13"/>
      <c r="AP13" s="166"/>
      <c r="AQ13" s="11"/>
      <c r="AR13" s="11"/>
      <c r="AS13" s="11"/>
      <c r="AT13" s="11"/>
      <c r="AU13" s="13"/>
    </row>
    <row r="14" spans="2:48" ht="14.1" customHeight="1" x14ac:dyDescent="0.2">
      <c r="B14" s="11" t="s">
        <v>37</v>
      </c>
      <c r="C14" s="59"/>
      <c r="D14" s="59">
        <v>4.2199836645793631</v>
      </c>
      <c r="E14" s="59">
        <v>4.927851892186224</v>
      </c>
      <c r="F14" s="73">
        <v>5.1728832017424446</v>
      </c>
      <c r="G14" s="73">
        <v>6.2891369452763408</v>
      </c>
      <c r="H14" s="73">
        <v>6.3163626463381428</v>
      </c>
      <c r="I14" s="73">
        <v>5.9896542335965153</v>
      </c>
      <c r="J14" s="73">
        <v>6.0310448505990131</v>
      </c>
      <c r="K14" s="73">
        <v>6.0377759286987978</v>
      </c>
      <c r="L14" s="59"/>
      <c r="M14" s="59"/>
      <c r="N14" s="59"/>
      <c r="O14" s="13"/>
      <c r="P14" s="13"/>
      <c r="Q14" s="13"/>
      <c r="R14" s="13"/>
      <c r="S14" s="59">
        <v>4.5466920773209907</v>
      </c>
      <c r="T14" s="59">
        <v>5.0912060985570378</v>
      </c>
      <c r="U14" s="59">
        <v>5.00952899537163</v>
      </c>
      <c r="V14" s="56">
        <v>5.0367546964334329</v>
      </c>
      <c r="W14" s="58">
        <v>5.1456575006806418</v>
      </c>
      <c r="X14" s="59">
        <v>5.1728832017424446</v>
      </c>
      <c r="Y14" s="59">
        <v>5.3362374081132593</v>
      </c>
      <c r="Z14" s="59">
        <v>5.3090117070514564</v>
      </c>
      <c r="AA14" s="163">
        <v>5.8535257282875035</v>
      </c>
      <c r="AB14" s="59">
        <v>6.9425537707595968</v>
      </c>
      <c r="AC14" s="59">
        <v>6.2891369452763408</v>
      </c>
      <c r="AD14" s="164">
        <v>6.3980397495235506</v>
      </c>
      <c r="AE14" s="59">
        <v>6.3980397495235506</v>
      </c>
      <c r="AF14" s="59">
        <v>6.3980397495235506</v>
      </c>
      <c r="AG14" s="59">
        <v>6.4252654505853526</v>
      </c>
      <c r="AH14" s="59">
        <v>6.0713313367819222</v>
      </c>
      <c r="AI14" s="163">
        <v>6.0985570378437242</v>
      </c>
      <c r="AJ14" s="59">
        <v>5.8807514293493064</v>
      </c>
      <c r="AK14" s="59">
        <v>5.8807514293493064</v>
      </c>
      <c r="AL14" s="164">
        <v>6.125782738905527</v>
      </c>
      <c r="AM14" s="163">
        <v>6.1174053705778588</v>
      </c>
      <c r="AN14" s="59">
        <v>5.9448676861715901</v>
      </c>
      <c r="AO14" s="59">
        <v>5.858638759543803</v>
      </c>
      <c r="AP14" s="164">
        <v>6.1964569236845382</v>
      </c>
      <c r="AQ14" s="59">
        <v>6.2072310945098712</v>
      </c>
      <c r="AR14" s="59">
        <v>6.0120809012100338</v>
      </c>
      <c r="AS14" s="59">
        <v>5.8692745637445576</v>
      </c>
      <c r="AT14" s="59">
        <v>6.0781133627634309</v>
      </c>
      <c r="AU14" s="13"/>
    </row>
    <row r="15" spans="2:48" ht="14.1" customHeight="1" thickBot="1" x14ac:dyDescent="0.25">
      <c r="B15" s="161" t="s">
        <v>38</v>
      </c>
      <c r="C15" s="162"/>
      <c r="D15" s="162" t="s">
        <v>74</v>
      </c>
      <c r="E15" s="160">
        <v>6.3980397495235506</v>
      </c>
      <c r="F15" s="160">
        <v>6.5069425537707595</v>
      </c>
      <c r="G15" s="160">
        <v>7.7320991015518645</v>
      </c>
      <c r="H15" s="160">
        <v>7.2148107813776203</v>
      </c>
      <c r="I15" s="160">
        <v>6.9697794718213997</v>
      </c>
      <c r="J15" s="160">
        <v>7.1760214256335315</v>
      </c>
      <c r="K15" s="160">
        <v>7.2972622186613059</v>
      </c>
      <c r="L15" s="59"/>
      <c r="M15" s="59"/>
      <c r="N15" s="59"/>
      <c r="O15" s="13"/>
      <c r="P15" s="13"/>
      <c r="Q15" s="13"/>
      <c r="R15" s="13"/>
      <c r="S15" s="160">
        <v>6.0985570378437242</v>
      </c>
      <c r="T15" s="160">
        <v>6.4797168527089575</v>
      </c>
      <c r="U15" s="160">
        <v>6.4524911516471546</v>
      </c>
      <c r="V15" s="160">
        <v>6.5341682548325615</v>
      </c>
      <c r="W15" s="160">
        <v>6.5886196569561664</v>
      </c>
      <c r="X15" s="160">
        <v>6.4252654505853526</v>
      </c>
      <c r="Y15" s="160">
        <v>6.2619112442145388</v>
      </c>
      <c r="Z15" s="160">
        <v>6.751973863326981</v>
      </c>
      <c r="AA15" s="167">
        <v>7.378164987748435</v>
      </c>
      <c r="AB15" s="160">
        <v>8.5216444323441323</v>
      </c>
      <c r="AC15" s="160">
        <v>7.5415191941192479</v>
      </c>
      <c r="AD15" s="168">
        <v>7.7593248026136674</v>
      </c>
      <c r="AE15" s="160">
        <v>7.5415191941192479</v>
      </c>
      <c r="AF15" s="160">
        <v>7.1331336781922134</v>
      </c>
      <c r="AG15" s="160">
        <v>7.1603593792540163</v>
      </c>
      <c r="AH15" s="160">
        <v>7.1059079771304114</v>
      </c>
      <c r="AI15" s="167">
        <v>7.1603593792540163</v>
      </c>
      <c r="AJ15" s="160">
        <v>6.7791995643887821</v>
      </c>
      <c r="AK15" s="160">
        <v>6.7791995643887821</v>
      </c>
      <c r="AL15" s="168">
        <v>7.1603593792540163</v>
      </c>
      <c r="AM15" s="167">
        <v>7.3318693549494141</v>
      </c>
      <c r="AN15" s="160">
        <v>7.007935221257882</v>
      </c>
      <c r="AO15" s="160">
        <v>6.898855724512706</v>
      </c>
      <c r="AP15" s="168">
        <v>7.4542679588111813</v>
      </c>
      <c r="AQ15" s="160">
        <v>7.523171174702906</v>
      </c>
      <c r="AR15" s="160">
        <v>7.1589923460579037</v>
      </c>
      <c r="AS15" s="160">
        <v>7.0032669932965392</v>
      </c>
      <c r="AT15" s="160">
        <v>7.5095446661366978</v>
      </c>
      <c r="AU15" s="13"/>
    </row>
    <row r="16" spans="2:48" ht="14.1" customHeight="1" thickTop="1" x14ac:dyDescent="0.2">
      <c r="B16" s="15"/>
      <c r="O16" s="18"/>
      <c r="P16" s="18"/>
      <c r="Q16" s="18"/>
      <c r="R16" s="18"/>
    </row>
  </sheetData>
  <sheetProtection algorithmName="SHA-512" hashValue="E2z74z7VFyHYjGeLICPa6Ps17ppP7qy51fDYKqdk2O1LA9y7a2prqbJXpdDzbUadIwB6VvcOoXYYVhsEQLXT6w==" saltValue="883WM+XdPxCTiVx7eFvRtQ=="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A9E5-31DC-4165-AED0-3C9B995F5A5A}">
  <sheetPr>
    <pageSetUpPr autoPageBreaks="0" fitToPage="1"/>
  </sheetPr>
  <dimension ref="B1:M113"/>
  <sheetViews>
    <sheetView showGridLines="0" zoomScale="120" zoomScaleNormal="120" workbookViewId="0">
      <pane ySplit="7" topLeftCell="A8" activePane="bottomLeft" state="frozen"/>
      <selection pane="bottomLeft" activeCell="A8" sqref="A8"/>
    </sheetView>
  </sheetViews>
  <sheetFormatPr defaultColWidth="9.59765625" defaultRowHeight="12.75" x14ac:dyDescent="0.2"/>
  <cols>
    <col min="1" max="1" width="3" style="11" customWidth="1"/>
    <col min="2" max="2" width="81" style="11" customWidth="1"/>
    <col min="3" max="4" width="13" style="11" hidden="1" customWidth="1"/>
    <col min="5" max="11" width="13" style="11" customWidth="1"/>
    <col min="12" max="12" width="13" style="3" customWidth="1"/>
    <col min="13" max="13" width="13" style="15" customWidth="1"/>
    <col min="14" max="19" width="13" style="11" customWidth="1"/>
    <col min="20" max="34" width="11" style="11" customWidth="1"/>
    <col min="35" max="16384" width="9.59765625" style="11"/>
  </cols>
  <sheetData>
    <row r="1" spans="2:13" s="7" customFormat="1" x14ac:dyDescent="0.2">
      <c r="B1" s="4" t="s">
        <v>241</v>
      </c>
      <c r="L1" s="3"/>
    </row>
    <row r="2" spans="2:13" s="7" customFormat="1" x14ac:dyDescent="0.2">
      <c r="L2" s="3"/>
    </row>
    <row r="3" spans="2:13" s="7" customFormat="1" ht="18.75" x14ac:dyDescent="0.25">
      <c r="B3" s="21" t="s">
        <v>87</v>
      </c>
      <c r="L3" s="3"/>
    </row>
    <row r="4" spans="2:13" s="7" customFormat="1" ht="24.95" customHeight="1" thickBot="1" x14ac:dyDescent="0.25">
      <c r="B4" s="23"/>
      <c r="C4" s="23"/>
      <c r="D4" s="23"/>
      <c r="E4" s="23"/>
      <c r="F4" s="23"/>
      <c r="G4" s="23"/>
      <c r="H4" s="23"/>
      <c r="I4" s="23"/>
      <c r="J4" s="23"/>
      <c r="K4" s="23"/>
      <c r="L4" s="3"/>
    </row>
    <row r="5" spans="2:13" x14ac:dyDescent="0.2">
      <c r="L5" s="11"/>
      <c r="M5" s="11"/>
    </row>
    <row r="6" spans="2:13" x14ac:dyDescent="0.2">
      <c r="L6" s="11"/>
      <c r="M6" s="11"/>
    </row>
    <row r="7" spans="2:13" s="13" customFormat="1" ht="14.1" customHeight="1" x14ac:dyDescent="0.2">
      <c r="B7" s="24" t="s">
        <v>23</v>
      </c>
      <c r="C7" s="25">
        <v>2016</v>
      </c>
      <c r="D7" s="25">
        <v>2017</v>
      </c>
      <c r="E7" s="25">
        <v>2018</v>
      </c>
      <c r="F7" s="25">
        <v>2019</v>
      </c>
      <c r="G7" s="25">
        <v>2020</v>
      </c>
      <c r="H7" s="25">
        <v>2021</v>
      </c>
      <c r="I7" s="25">
        <v>2022</v>
      </c>
      <c r="J7" s="25">
        <v>2023</v>
      </c>
      <c r="K7" s="25">
        <v>2024</v>
      </c>
      <c r="L7" s="10"/>
    </row>
    <row r="8" spans="2:13" s="6" customFormat="1" ht="14.1" customHeight="1" x14ac:dyDescent="0.2">
      <c r="B8" s="6" t="s">
        <v>124</v>
      </c>
      <c r="C8" s="44"/>
      <c r="D8" s="44"/>
      <c r="E8" s="44"/>
      <c r="F8" s="44"/>
      <c r="G8" s="44"/>
      <c r="H8" s="44"/>
      <c r="I8" s="44"/>
      <c r="J8" s="44"/>
      <c r="K8" s="44"/>
      <c r="M8" s="69"/>
    </row>
    <row r="9" spans="2:13" s="6" customFormat="1" ht="14.1" customHeight="1" x14ac:dyDescent="0.2">
      <c r="B9" s="6" t="s">
        <v>125</v>
      </c>
      <c r="C9" s="44"/>
      <c r="D9" s="44"/>
      <c r="E9" s="44"/>
      <c r="F9" s="44"/>
      <c r="G9" s="44"/>
      <c r="H9" s="44"/>
      <c r="I9" s="44"/>
      <c r="J9" s="44"/>
      <c r="K9" s="44"/>
      <c r="M9" s="69"/>
    </row>
    <row r="10" spans="2:13" s="13" customFormat="1" ht="14.1" customHeight="1" x14ac:dyDescent="0.2">
      <c r="B10" s="13" t="s">
        <v>126</v>
      </c>
      <c r="C10" s="44">
        <v>4373.7730000000001</v>
      </c>
      <c r="D10" s="44">
        <v>5313.8969999999999</v>
      </c>
      <c r="E10" s="44">
        <v>5457.45</v>
      </c>
      <c r="F10" s="44">
        <v>5359.9520000000002</v>
      </c>
      <c r="G10" s="44">
        <v>5567.5879999999997</v>
      </c>
      <c r="H10" s="44">
        <v>5574.1670000000004</v>
      </c>
      <c r="I10" s="44">
        <v>6385.0749999999998</v>
      </c>
      <c r="J10" s="44">
        <v>7189.6610000000001</v>
      </c>
      <c r="K10" s="44">
        <v>7552.1779999999999</v>
      </c>
      <c r="L10" s="10"/>
      <c r="M10" s="69"/>
    </row>
    <row r="11" spans="2:13" s="6" customFormat="1" ht="14.1" customHeight="1" x14ac:dyDescent="0.2">
      <c r="B11" s="13" t="s">
        <v>127</v>
      </c>
      <c r="C11" s="44">
        <v>0</v>
      </c>
      <c r="D11" s="44">
        <v>88.614999999999995</v>
      </c>
      <c r="E11" s="44">
        <v>132.85599999999999</v>
      </c>
      <c r="F11" s="44">
        <v>207.7</v>
      </c>
      <c r="G11" s="44">
        <v>541.66899999999998</v>
      </c>
      <c r="H11" s="44">
        <v>952.75800000000004</v>
      </c>
      <c r="I11" s="44">
        <v>1373.338</v>
      </c>
      <c r="J11" s="44">
        <v>1778.4179999999999</v>
      </c>
      <c r="K11" s="44">
        <v>1726.3510000000001</v>
      </c>
      <c r="M11" s="69"/>
    </row>
    <row r="12" spans="2:13" s="6" customFormat="1" ht="14.1" customHeight="1" x14ac:dyDescent="0.2">
      <c r="B12" s="13" t="s">
        <v>128</v>
      </c>
      <c r="C12" s="44">
        <v>0</v>
      </c>
      <c r="D12" s="44">
        <v>0</v>
      </c>
      <c r="E12" s="44">
        <v>0</v>
      </c>
      <c r="F12" s="44">
        <v>0</v>
      </c>
      <c r="G12" s="44">
        <v>0</v>
      </c>
      <c r="H12" s="44">
        <v>0</v>
      </c>
      <c r="I12" s="44">
        <v>1.1279999999999999</v>
      </c>
      <c r="J12" s="44">
        <v>1053.8109999999999</v>
      </c>
      <c r="K12" s="44">
        <v>599.30700000000002</v>
      </c>
      <c r="M12" s="69"/>
    </row>
    <row r="13" spans="2:13" s="6" customFormat="1" ht="14.1" customHeight="1" x14ac:dyDescent="0.2">
      <c r="B13" s="13" t="s">
        <v>129</v>
      </c>
      <c r="C13" s="44">
        <v>127.021</v>
      </c>
      <c r="D13" s="44">
        <v>100.55800000000001</v>
      </c>
      <c r="E13" s="44">
        <v>88.831999999999994</v>
      </c>
      <c r="F13" s="44">
        <v>113.843</v>
      </c>
      <c r="G13" s="44">
        <v>75.450999999999993</v>
      </c>
      <c r="H13" s="44">
        <v>41.308</v>
      </c>
      <c r="I13" s="44">
        <v>47.296999999999997</v>
      </c>
      <c r="J13" s="44">
        <v>38.466000000000001</v>
      </c>
      <c r="K13" s="44">
        <v>47.655999999999999</v>
      </c>
      <c r="M13" s="74"/>
    </row>
    <row r="14" spans="2:13" s="6" customFormat="1" ht="14.1" customHeight="1" x14ac:dyDescent="0.2">
      <c r="B14" s="13" t="s">
        <v>130</v>
      </c>
      <c r="C14" s="44">
        <v>0</v>
      </c>
      <c r="D14" s="44">
        <v>0</v>
      </c>
      <c r="E14" s="44">
        <v>0</v>
      </c>
      <c r="F14" s="44">
        <v>0</v>
      </c>
      <c r="G14" s="44">
        <v>0</v>
      </c>
      <c r="H14" s="44">
        <v>0</v>
      </c>
      <c r="I14" s="44">
        <v>0</v>
      </c>
      <c r="J14" s="44">
        <v>2.1659999999999999</v>
      </c>
      <c r="K14" s="44">
        <v>0</v>
      </c>
      <c r="M14" s="74"/>
    </row>
    <row r="15" spans="2:13" s="6" customFormat="1" ht="14.1" customHeight="1" x14ac:dyDescent="0.2">
      <c r="B15" s="13" t="s">
        <v>131</v>
      </c>
      <c r="C15" s="44">
        <v>0</v>
      </c>
      <c r="D15" s="44">
        <v>13.462</v>
      </c>
      <c r="E15" s="44">
        <v>10.693</v>
      </c>
      <c r="F15" s="44">
        <v>7.931</v>
      </c>
      <c r="G15" s="44">
        <v>5.2130000000000001</v>
      </c>
      <c r="H15" s="44">
        <v>0</v>
      </c>
      <c r="I15" s="44">
        <v>13.313000000000001</v>
      </c>
      <c r="J15" s="44">
        <v>15.551</v>
      </c>
      <c r="K15" s="44">
        <v>14.446999999999999</v>
      </c>
      <c r="M15" s="74"/>
    </row>
    <row r="16" spans="2:13" s="6" customFormat="1" ht="14.1" customHeight="1" x14ac:dyDescent="0.2">
      <c r="B16" s="6" t="s">
        <v>132</v>
      </c>
      <c r="C16" s="47">
        <v>4500.7939999999999</v>
      </c>
      <c r="D16" s="47">
        <v>5516.5320000000002</v>
      </c>
      <c r="E16" s="47">
        <v>5689.8310000000001</v>
      </c>
      <c r="F16" s="47">
        <v>5689.4260000000004</v>
      </c>
      <c r="G16" s="47">
        <v>6189.9210000000003</v>
      </c>
      <c r="H16" s="47">
        <v>6568.2330000000002</v>
      </c>
      <c r="I16" s="47">
        <v>7820.1509999999998</v>
      </c>
      <c r="J16" s="47">
        <v>10078.073</v>
      </c>
      <c r="K16" s="47">
        <v>9939.9390000000003</v>
      </c>
      <c r="M16" s="74"/>
    </row>
    <row r="17" spans="2:13" s="6" customFormat="1" ht="14.1" customHeight="1" x14ac:dyDescent="0.2">
      <c r="C17" s="44"/>
      <c r="D17" s="44"/>
      <c r="E17" s="44"/>
      <c r="F17" s="44"/>
      <c r="G17" s="44"/>
      <c r="H17" s="44"/>
      <c r="I17" s="44"/>
      <c r="J17" s="44"/>
      <c r="K17" s="44"/>
      <c r="M17" s="74"/>
    </row>
    <row r="18" spans="2:13" s="6" customFormat="1" ht="14.1" customHeight="1" x14ac:dyDescent="0.2">
      <c r="B18" s="6" t="s">
        <v>133</v>
      </c>
      <c r="C18" s="44"/>
      <c r="D18" s="44"/>
      <c r="E18" s="44"/>
      <c r="F18" s="44"/>
      <c r="G18" s="44"/>
      <c r="H18" s="44"/>
      <c r="I18" s="44"/>
      <c r="J18" s="44"/>
      <c r="K18" s="44"/>
      <c r="M18" s="74"/>
    </row>
    <row r="19" spans="2:13" s="6" customFormat="1" ht="14.1" customHeight="1" x14ac:dyDescent="0.2">
      <c r="B19" s="13" t="s">
        <v>134</v>
      </c>
      <c r="C19" s="44">
        <v>1093.818</v>
      </c>
      <c r="D19" s="44">
        <v>1344.0139999999999</v>
      </c>
      <c r="E19" s="44">
        <v>1173.854</v>
      </c>
      <c r="F19" s="44">
        <v>915.12199999999996</v>
      </c>
      <c r="G19" s="44">
        <v>670.74900000000002</v>
      </c>
      <c r="H19" s="44">
        <v>1046.1579999999999</v>
      </c>
      <c r="I19" s="44">
        <v>1286.377</v>
      </c>
      <c r="J19" s="44">
        <v>1294.423</v>
      </c>
      <c r="K19" s="44">
        <v>1619.8869999999999</v>
      </c>
      <c r="M19" s="74"/>
    </row>
    <row r="20" spans="2:13" s="6" customFormat="1" ht="14.1" customHeight="1" x14ac:dyDescent="0.2">
      <c r="B20" s="13" t="s">
        <v>135</v>
      </c>
      <c r="C20" s="44">
        <v>1656.8309999999999</v>
      </c>
      <c r="D20" s="44">
        <v>2283.326</v>
      </c>
      <c r="E20" s="44">
        <v>2249.6680000000001</v>
      </c>
      <c r="F20" s="44">
        <v>3039.712</v>
      </c>
      <c r="G20" s="44">
        <v>2180.5630000000001</v>
      </c>
      <c r="H20" s="44">
        <v>2683.2750000000001</v>
      </c>
      <c r="I20" s="44">
        <v>3295.7139999999999</v>
      </c>
      <c r="J20" s="44">
        <v>3519.413</v>
      </c>
      <c r="K20" s="44">
        <v>2935.982</v>
      </c>
      <c r="M20" s="74"/>
    </row>
    <row r="21" spans="2:13" s="6" customFormat="1" ht="14.1" customHeight="1" x14ac:dyDescent="0.2">
      <c r="B21" s="13" t="s">
        <v>136</v>
      </c>
      <c r="C21" s="44">
        <v>353.39</v>
      </c>
      <c r="D21" s="44">
        <v>361.63400000000001</v>
      </c>
      <c r="E21" s="44">
        <v>996.85900000000004</v>
      </c>
      <c r="F21" s="44">
        <v>569.71299999999997</v>
      </c>
      <c r="G21" s="44">
        <v>567.89300000000003</v>
      </c>
      <c r="H21" s="44">
        <v>1225.5999999999999</v>
      </c>
      <c r="I21" s="44">
        <v>868.86800000000005</v>
      </c>
      <c r="J21" s="44">
        <v>805.55799999999999</v>
      </c>
      <c r="K21" s="44">
        <v>750.72299999999996</v>
      </c>
      <c r="M21" s="74"/>
    </row>
    <row r="22" spans="2:13" s="6" customFormat="1" ht="14.1" customHeight="1" x14ac:dyDescent="0.2">
      <c r="B22" s="13" t="s">
        <v>163</v>
      </c>
      <c r="C22" s="44">
        <v>0</v>
      </c>
      <c r="D22" s="44">
        <v>74.819000000000003</v>
      </c>
      <c r="E22" s="44">
        <v>0</v>
      </c>
      <c r="F22" s="44">
        <v>0</v>
      </c>
      <c r="G22" s="44">
        <v>0</v>
      </c>
      <c r="H22" s="44">
        <v>0</v>
      </c>
      <c r="I22" s="44">
        <v>0</v>
      </c>
      <c r="J22" s="44">
        <v>0</v>
      </c>
      <c r="K22" s="44">
        <v>0</v>
      </c>
      <c r="M22" s="74"/>
    </row>
    <row r="23" spans="2:13" s="6" customFormat="1" ht="14.1" customHeight="1" x14ac:dyDescent="0.2">
      <c r="B23" s="13" t="s">
        <v>137</v>
      </c>
      <c r="C23" s="44">
        <v>0</v>
      </c>
      <c r="D23" s="44">
        <v>0</v>
      </c>
      <c r="E23" s="44">
        <v>130</v>
      </c>
      <c r="F23" s="44">
        <v>2130</v>
      </c>
      <c r="G23" s="44">
        <v>644.15</v>
      </c>
      <c r="H23" s="44">
        <v>130.22499999999999</v>
      </c>
      <c r="I23" s="44">
        <v>130.22499999999999</v>
      </c>
      <c r="J23" s="44">
        <v>200.22499999999999</v>
      </c>
      <c r="K23" s="44">
        <v>200.22499999999999</v>
      </c>
      <c r="M23" s="74"/>
    </row>
    <row r="24" spans="2:13" s="6" customFormat="1" ht="14.1" customHeight="1" x14ac:dyDescent="0.2">
      <c r="B24" s="13" t="s">
        <v>138</v>
      </c>
      <c r="C24" s="44">
        <v>3833.4540000000002</v>
      </c>
      <c r="D24" s="44">
        <v>2785.4520000000002</v>
      </c>
      <c r="E24" s="44">
        <v>5342.9589999999998</v>
      </c>
      <c r="F24" s="44">
        <v>2599.8910000000001</v>
      </c>
      <c r="G24" s="44">
        <v>2145.3220000000001</v>
      </c>
      <c r="H24" s="44">
        <v>2125.54</v>
      </c>
      <c r="I24" s="44">
        <v>2617.0990000000002</v>
      </c>
      <c r="J24" s="44">
        <v>2993.9369999999999</v>
      </c>
      <c r="K24" s="44">
        <v>2734.038</v>
      </c>
      <c r="M24" s="74"/>
    </row>
    <row r="25" spans="2:13" s="6" customFormat="1" ht="14.1" customHeight="1" x14ac:dyDescent="0.2">
      <c r="B25" s="6" t="s">
        <v>139</v>
      </c>
      <c r="C25" s="47">
        <v>6937.4930000000004</v>
      </c>
      <c r="D25" s="47">
        <v>6849.2449999999999</v>
      </c>
      <c r="E25" s="47">
        <v>9893.34</v>
      </c>
      <c r="F25" s="47">
        <v>9254.4380000000001</v>
      </c>
      <c r="G25" s="47">
        <v>6208.6769999999997</v>
      </c>
      <c r="H25" s="47">
        <v>7210.7979999999998</v>
      </c>
      <c r="I25" s="47">
        <v>8198.2829999999994</v>
      </c>
      <c r="J25" s="47">
        <v>8813.5560000000005</v>
      </c>
      <c r="K25" s="47">
        <v>8240.8549999999996</v>
      </c>
      <c r="M25" s="74"/>
    </row>
    <row r="26" spans="2:13" s="6" customFormat="1" ht="14.1" customHeight="1" x14ac:dyDescent="0.2">
      <c r="B26" s="6" t="s">
        <v>140</v>
      </c>
      <c r="C26" s="47">
        <v>11438.287</v>
      </c>
      <c r="D26" s="47">
        <v>12365.777</v>
      </c>
      <c r="E26" s="47">
        <v>15583.171</v>
      </c>
      <c r="F26" s="47">
        <v>14943.864</v>
      </c>
      <c r="G26" s="47">
        <v>12398.598</v>
      </c>
      <c r="H26" s="47">
        <v>13779.031000000001</v>
      </c>
      <c r="I26" s="47">
        <v>16018.433999999999</v>
      </c>
      <c r="J26" s="47">
        <v>18891.629000000001</v>
      </c>
      <c r="K26" s="47">
        <v>18180.794000000002</v>
      </c>
      <c r="M26" s="74"/>
    </row>
    <row r="27" spans="2:13" s="6" customFormat="1" ht="14.1" customHeight="1" x14ac:dyDescent="0.2">
      <c r="C27" s="44"/>
      <c r="D27" s="44"/>
      <c r="E27" s="44"/>
      <c r="F27" s="44"/>
      <c r="G27" s="44"/>
      <c r="H27" s="44"/>
      <c r="I27" s="44"/>
      <c r="J27" s="44"/>
      <c r="K27" s="44"/>
      <c r="M27" s="74"/>
    </row>
    <row r="28" spans="2:13" s="6" customFormat="1" ht="14.1" customHeight="1" x14ac:dyDescent="0.2">
      <c r="B28" s="6" t="s">
        <v>141</v>
      </c>
      <c r="C28" s="44"/>
      <c r="D28" s="44"/>
      <c r="E28" s="44"/>
      <c r="F28" s="44"/>
      <c r="G28" s="44"/>
      <c r="H28" s="44"/>
      <c r="I28" s="44"/>
      <c r="J28" s="44"/>
      <c r="K28" s="44"/>
      <c r="M28" s="74"/>
    </row>
    <row r="29" spans="2:13" s="6" customFormat="1" ht="14.1" customHeight="1" x14ac:dyDescent="0.2">
      <c r="B29" s="6" t="s">
        <v>142</v>
      </c>
      <c r="C29" s="44"/>
      <c r="D29" s="44"/>
      <c r="E29" s="44"/>
      <c r="F29" s="44"/>
      <c r="G29" s="44"/>
      <c r="H29" s="44"/>
      <c r="I29" s="44"/>
      <c r="J29" s="44"/>
      <c r="M29" s="74"/>
    </row>
    <row r="30" spans="2:13" s="6" customFormat="1" ht="14.1" customHeight="1" x14ac:dyDescent="0.2">
      <c r="B30" s="13" t="s">
        <v>143</v>
      </c>
      <c r="C30" s="44">
        <v>1000</v>
      </c>
      <c r="D30" s="44">
        <v>1000</v>
      </c>
      <c r="E30" s="44">
        <v>1000</v>
      </c>
      <c r="F30" s="44">
        <v>1000</v>
      </c>
      <c r="G30" s="44">
        <v>1000</v>
      </c>
      <c r="H30" s="44">
        <v>1000</v>
      </c>
      <c r="I30" s="44">
        <v>1000</v>
      </c>
      <c r="J30" s="44">
        <v>1000</v>
      </c>
      <c r="K30" s="44">
        <v>1000</v>
      </c>
      <c r="M30" s="74"/>
    </row>
    <row r="31" spans="2:13" s="6" customFormat="1" ht="14.1" customHeight="1" x14ac:dyDescent="0.2">
      <c r="B31" s="13" t="s">
        <v>144</v>
      </c>
      <c r="C31" s="44">
        <v>333.33300000000003</v>
      </c>
      <c r="D31" s="44">
        <v>500</v>
      </c>
      <c r="E31" s="44">
        <v>500</v>
      </c>
      <c r="F31" s="44">
        <v>500</v>
      </c>
      <c r="G31" s="44">
        <v>500</v>
      </c>
      <c r="H31" s="44">
        <v>500</v>
      </c>
      <c r="I31" s="44">
        <v>500</v>
      </c>
      <c r="J31" s="44">
        <v>503.92099999999999</v>
      </c>
      <c r="K31" s="44">
        <v>506.40199999999999</v>
      </c>
      <c r="M31" s="74"/>
    </row>
    <row r="32" spans="2:13" s="6" customFormat="1" ht="14.1" customHeight="1" x14ac:dyDescent="0.2">
      <c r="B32" s="13" t="s">
        <v>167</v>
      </c>
      <c r="C32" s="44">
        <v>6304.4179999999997</v>
      </c>
      <c r="D32" s="44"/>
      <c r="E32" s="44"/>
      <c r="F32" s="44"/>
      <c r="G32" s="44"/>
      <c r="H32" s="44"/>
      <c r="I32" s="44"/>
      <c r="J32" s="44"/>
      <c r="K32" s="44"/>
      <c r="M32" s="74"/>
    </row>
    <row r="33" spans="2:13" s="6" customFormat="1" ht="14.1" customHeight="1" x14ac:dyDescent="0.2">
      <c r="B33" s="13" t="s">
        <v>162</v>
      </c>
      <c r="C33" s="44">
        <v>0</v>
      </c>
      <c r="D33" s="44">
        <v>0</v>
      </c>
      <c r="E33" s="44">
        <v>0</v>
      </c>
      <c r="F33" s="44">
        <v>-114.52500000000001</v>
      </c>
      <c r="G33" s="44">
        <v>-151.471</v>
      </c>
      <c r="H33" s="44">
        <v>-65.566999999999993</v>
      </c>
      <c r="I33" s="44">
        <v>0</v>
      </c>
      <c r="J33" s="44">
        <v>0</v>
      </c>
      <c r="K33" s="44">
        <v>0</v>
      </c>
      <c r="M33" s="74"/>
    </row>
    <row r="34" spans="2:13" s="6" customFormat="1" ht="14.1" customHeight="1" x14ac:dyDescent="0.2">
      <c r="B34" s="13" t="s">
        <v>145</v>
      </c>
      <c r="C34" s="44">
        <v>0</v>
      </c>
      <c r="D34" s="44">
        <v>0</v>
      </c>
      <c r="E34" s="44">
        <v>0</v>
      </c>
      <c r="F34" s="44">
        <v>0</v>
      </c>
      <c r="G34" s="44">
        <v>0</v>
      </c>
      <c r="H34" s="44">
        <v>0</v>
      </c>
      <c r="I34" s="44">
        <v>0</v>
      </c>
      <c r="J34" s="44">
        <v>-2.9950000000000001</v>
      </c>
      <c r="K34" s="44">
        <v>-298.26799999999997</v>
      </c>
      <c r="M34" s="74"/>
    </row>
    <row r="35" spans="2:13" s="6" customFormat="1" ht="14.1" customHeight="1" x14ac:dyDescent="0.2">
      <c r="B35" s="13" t="s">
        <v>146</v>
      </c>
      <c r="C35" s="44">
        <v>1845.0170000000001</v>
      </c>
      <c r="D35" s="44">
        <v>1418.902</v>
      </c>
      <c r="E35" s="44">
        <v>1950.521</v>
      </c>
      <c r="F35" s="44">
        <v>2175.5810000000001</v>
      </c>
      <c r="G35" s="44">
        <v>2086.471</v>
      </c>
      <c r="H35" s="44">
        <v>1767.6320000000001</v>
      </c>
      <c r="I35" s="44">
        <v>1944.89</v>
      </c>
      <c r="J35" s="44">
        <v>1971.14</v>
      </c>
      <c r="K35" s="44">
        <v>1783.7049999999999</v>
      </c>
      <c r="M35" s="74"/>
    </row>
    <row r="36" spans="2:13" s="6" customFormat="1" ht="14.1" customHeight="1" x14ac:dyDescent="0.2">
      <c r="B36" s="6" t="s">
        <v>147</v>
      </c>
      <c r="C36" s="47">
        <v>9482.768</v>
      </c>
      <c r="D36" s="47">
        <v>2918.902</v>
      </c>
      <c r="E36" s="47">
        <v>3450.5210000000002</v>
      </c>
      <c r="F36" s="47">
        <v>3561.056</v>
      </c>
      <c r="G36" s="47">
        <v>3435</v>
      </c>
      <c r="H36" s="47">
        <v>3202.0650000000001</v>
      </c>
      <c r="I36" s="47">
        <v>3444.89</v>
      </c>
      <c r="J36" s="47">
        <v>3472.0659999999998</v>
      </c>
      <c r="K36" s="47">
        <v>2991.8389999999999</v>
      </c>
      <c r="M36" s="74"/>
    </row>
    <row r="37" spans="2:13" s="6" customFormat="1" ht="14.1" customHeight="1" x14ac:dyDescent="0.2">
      <c r="B37" s="13" t="s">
        <v>118</v>
      </c>
      <c r="C37" s="44">
        <v>0</v>
      </c>
      <c r="D37" s="44">
        <v>0</v>
      </c>
      <c r="E37" s="44">
        <v>0</v>
      </c>
      <c r="F37" s="44">
        <v>0</v>
      </c>
      <c r="G37" s="44">
        <v>0</v>
      </c>
      <c r="H37" s="44">
        <v>0</v>
      </c>
      <c r="I37" s="44">
        <v>0</v>
      </c>
      <c r="J37" s="44">
        <v>323.767</v>
      </c>
      <c r="K37" s="44">
        <v>189.43700000000001</v>
      </c>
      <c r="M37" s="74"/>
    </row>
    <row r="38" spans="2:13" s="6" customFormat="1" ht="14.1" customHeight="1" x14ac:dyDescent="0.2">
      <c r="B38" s="6" t="s">
        <v>148</v>
      </c>
      <c r="C38" s="47">
        <f t="shared" ref="C38:H38" si="0">C36</f>
        <v>9482.768</v>
      </c>
      <c r="D38" s="47">
        <f t="shared" si="0"/>
        <v>2918.902</v>
      </c>
      <c r="E38" s="47">
        <f t="shared" si="0"/>
        <v>3450.5210000000002</v>
      </c>
      <c r="F38" s="47">
        <f t="shared" si="0"/>
        <v>3561.056</v>
      </c>
      <c r="G38" s="47">
        <f t="shared" si="0"/>
        <v>3435</v>
      </c>
      <c r="H38" s="47">
        <f t="shared" si="0"/>
        <v>3202.0650000000001</v>
      </c>
      <c r="I38" s="47">
        <f>I36</f>
        <v>3444.89</v>
      </c>
      <c r="J38" s="47">
        <v>3795.8330000000001</v>
      </c>
      <c r="K38" s="47">
        <v>3181.2759999999998</v>
      </c>
      <c r="M38" s="74"/>
    </row>
    <row r="39" spans="2:13" s="6" customFormat="1" ht="14.1" customHeight="1" x14ac:dyDescent="0.2">
      <c r="C39" s="44"/>
      <c r="D39" s="44"/>
      <c r="E39" s="44"/>
      <c r="F39" s="44"/>
      <c r="G39" s="44"/>
      <c r="H39" s="44"/>
      <c r="I39" s="44"/>
      <c r="J39" s="44"/>
      <c r="K39" s="44"/>
      <c r="M39" s="74"/>
    </row>
    <row r="40" spans="2:13" s="6" customFormat="1" ht="14.1" customHeight="1" x14ac:dyDescent="0.2">
      <c r="B40" s="6" t="s">
        <v>149</v>
      </c>
      <c r="C40" s="44"/>
      <c r="D40" s="44"/>
      <c r="E40" s="44"/>
      <c r="F40" s="44"/>
      <c r="G40" s="44"/>
      <c r="H40" s="44"/>
      <c r="I40" s="44"/>
      <c r="J40" s="44"/>
      <c r="K40" s="44"/>
      <c r="M40" s="74"/>
    </row>
    <row r="41" spans="2:13" s="6" customFormat="1" ht="14.1" customHeight="1" x14ac:dyDescent="0.2">
      <c r="B41" s="13" t="s">
        <v>150</v>
      </c>
      <c r="C41" s="44">
        <v>0</v>
      </c>
      <c r="D41" s="44">
        <v>87.671999999999997</v>
      </c>
      <c r="E41" s="44">
        <v>84.356999999999999</v>
      </c>
      <c r="F41" s="44">
        <v>149.202</v>
      </c>
      <c r="G41" s="44">
        <v>447.05500000000001</v>
      </c>
      <c r="H41" s="44">
        <v>787.38300000000004</v>
      </c>
      <c r="I41" s="44">
        <v>1184.538</v>
      </c>
      <c r="J41" s="44">
        <v>1564.251</v>
      </c>
      <c r="K41" s="44">
        <v>1540.894</v>
      </c>
      <c r="M41" s="69"/>
    </row>
    <row r="42" spans="2:13" s="13" customFormat="1" ht="14.1" customHeight="1" x14ac:dyDescent="0.2">
      <c r="B42" s="13" t="s">
        <v>151</v>
      </c>
      <c r="C42" s="44">
        <v>0</v>
      </c>
      <c r="D42" s="44">
        <v>5479.201</v>
      </c>
      <c r="E42" s="44">
        <v>5484.4</v>
      </c>
      <c r="F42" s="44">
        <v>5489.54</v>
      </c>
      <c r="G42" s="44">
        <v>5494.5969999999998</v>
      </c>
      <c r="H42" s="44">
        <v>0</v>
      </c>
      <c r="I42" s="44">
        <v>5482.1239999999998</v>
      </c>
      <c r="J42" s="44">
        <v>5492.28</v>
      </c>
      <c r="K42" s="44">
        <v>5494.8590000000004</v>
      </c>
      <c r="L42" s="10"/>
      <c r="M42" s="69"/>
    </row>
    <row r="43" spans="2:13" s="13" customFormat="1" ht="14.1" customHeight="1" x14ac:dyDescent="0.2">
      <c r="B43" s="13" t="s">
        <v>164</v>
      </c>
      <c r="C43" s="44">
        <v>0</v>
      </c>
      <c r="D43" s="44">
        <v>0</v>
      </c>
      <c r="E43" s="44">
        <v>0</v>
      </c>
      <c r="F43" s="44">
        <v>80.869</v>
      </c>
      <c r="G43" s="44">
        <v>80.149000000000001</v>
      </c>
      <c r="H43" s="44"/>
      <c r="I43" s="44"/>
      <c r="J43" s="44"/>
      <c r="K43" s="44"/>
      <c r="L43" s="10"/>
      <c r="M43" s="69"/>
    </row>
    <row r="44" spans="2:13" s="6" customFormat="1" ht="14.1" customHeight="1" x14ac:dyDescent="0.2">
      <c r="B44" s="13" t="s">
        <v>152</v>
      </c>
      <c r="C44" s="44">
        <v>0</v>
      </c>
      <c r="D44" s="44">
        <v>0</v>
      </c>
      <c r="E44" s="44">
        <v>73.751999999999995</v>
      </c>
      <c r="F44" s="44">
        <v>87.948999999999998</v>
      </c>
      <c r="G44" s="44">
        <v>120.193</v>
      </c>
      <c r="H44" s="44">
        <v>129.226</v>
      </c>
      <c r="I44" s="44">
        <v>134.53200000000001</v>
      </c>
      <c r="J44" s="44">
        <v>149.36199999999999</v>
      </c>
      <c r="K44" s="44">
        <v>162.27699999999999</v>
      </c>
      <c r="M44" s="76"/>
    </row>
    <row r="45" spans="2:13" s="6" customFormat="1" ht="14.1" customHeight="1" x14ac:dyDescent="0.2">
      <c r="B45" s="13" t="s">
        <v>153</v>
      </c>
      <c r="C45" s="44">
        <v>236.92599999999999</v>
      </c>
      <c r="D45" s="44">
        <v>223.93700000000001</v>
      </c>
      <c r="E45" s="44">
        <v>212.42699999999999</v>
      </c>
      <c r="F45" s="44">
        <v>206.05699999999999</v>
      </c>
      <c r="G45" s="44">
        <v>199.185</v>
      </c>
      <c r="H45" s="44">
        <v>192.583</v>
      </c>
      <c r="I45" s="44">
        <v>194.43899999999999</v>
      </c>
      <c r="J45" s="44">
        <v>192.27099999999999</v>
      </c>
      <c r="K45" s="44">
        <v>200.99600000000001</v>
      </c>
      <c r="M45" s="69"/>
    </row>
    <row r="46" spans="2:13" s="6" customFormat="1" ht="14.1" customHeight="1" x14ac:dyDescent="0.2">
      <c r="B46" s="13" t="s">
        <v>154</v>
      </c>
      <c r="C46" s="44">
        <v>0</v>
      </c>
      <c r="D46" s="44">
        <v>0</v>
      </c>
      <c r="E46" s="44">
        <v>0</v>
      </c>
      <c r="F46" s="44">
        <v>0</v>
      </c>
      <c r="G46" s="44">
        <v>0</v>
      </c>
      <c r="H46" s="44">
        <v>0</v>
      </c>
      <c r="I46" s="44">
        <v>0</v>
      </c>
      <c r="J46" s="44">
        <v>134.96199999999999</v>
      </c>
      <c r="K46" s="44">
        <v>80.063999999999993</v>
      </c>
      <c r="M46" s="69"/>
    </row>
    <row r="47" spans="2:13" s="13" customFormat="1" ht="14.1" customHeight="1" x14ac:dyDescent="0.2">
      <c r="B47" s="13" t="s">
        <v>155</v>
      </c>
      <c r="C47" s="44">
        <v>0</v>
      </c>
      <c r="D47" s="44">
        <v>0</v>
      </c>
      <c r="E47" s="44">
        <v>0</v>
      </c>
      <c r="F47" s="44">
        <v>0</v>
      </c>
      <c r="G47" s="44">
        <v>0</v>
      </c>
      <c r="H47" s="44">
        <v>0</v>
      </c>
      <c r="I47" s="44">
        <v>0</v>
      </c>
      <c r="J47" s="44">
        <v>10.670999999999999</v>
      </c>
      <c r="K47" s="44">
        <v>6.516</v>
      </c>
      <c r="L47" s="10"/>
      <c r="M47" s="69"/>
    </row>
    <row r="48" spans="2:13" s="13" customFormat="1" ht="14.1" customHeight="1" x14ac:dyDescent="0.2">
      <c r="B48" s="6" t="s">
        <v>156</v>
      </c>
      <c r="C48" s="47">
        <v>236.92599999999999</v>
      </c>
      <c r="D48" s="47">
        <v>5790.81</v>
      </c>
      <c r="E48" s="47">
        <v>5854.9359999999997</v>
      </c>
      <c r="F48" s="47">
        <v>6013.6170000000002</v>
      </c>
      <c r="G48" s="47">
        <v>6341.1790000000001</v>
      </c>
      <c r="H48" s="47">
        <v>1109.192</v>
      </c>
      <c r="I48" s="47">
        <v>6995.6329999999998</v>
      </c>
      <c r="J48" s="47">
        <v>7543.7969999999996</v>
      </c>
      <c r="K48" s="47">
        <v>7485.6059999999998</v>
      </c>
      <c r="L48" s="10"/>
      <c r="M48" s="69"/>
    </row>
    <row r="49" spans="2:13" s="6" customFormat="1" ht="14.1" customHeight="1" x14ac:dyDescent="0.2">
      <c r="C49" s="44"/>
      <c r="D49" s="44"/>
      <c r="E49" s="44"/>
      <c r="F49" s="44"/>
      <c r="G49" s="44"/>
      <c r="H49" s="44"/>
      <c r="I49" s="44"/>
      <c r="J49" s="44"/>
      <c r="K49" s="44"/>
      <c r="M49" s="69"/>
    </row>
    <row r="50" spans="2:13" s="6" customFormat="1" ht="14.1" customHeight="1" x14ac:dyDescent="0.2">
      <c r="B50" s="6" t="s">
        <v>157</v>
      </c>
      <c r="C50" s="44"/>
      <c r="D50" s="44"/>
      <c r="E50" s="44"/>
      <c r="F50" s="44"/>
      <c r="G50" s="44"/>
      <c r="H50" s="44"/>
      <c r="I50" s="44"/>
      <c r="J50" s="44"/>
      <c r="K50" s="44"/>
      <c r="M50" s="69"/>
    </row>
    <row r="51" spans="2:13" s="13" customFormat="1" ht="14.1" customHeight="1" x14ac:dyDescent="0.2">
      <c r="B51" s="13" t="s">
        <v>150</v>
      </c>
      <c r="C51" s="44">
        <v>0</v>
      </c>
      <c r="D51" s="44">
        <v>1.6950000000000001</v>
      </c>
      <c r="E51" s="44">
        <v>7.9009999999999998</v>
      </c>
      <c r="F51" s="44">
        <v>5.0129999999999999</v>
      </c>
      <c r="G51" s="44">
        <v>28.146999999999998</v>
      </c>
      <c r="H51" s="44">
        <v>88.974999999999994</v>
      </c>
      <c r="I51" s="44">
        <v>129.78899999999999</v>
      </c>
      <c r="J51" s="44">
        <v>183.01300000000001</v>
      </c>
      <c r="K51" s="44">
        <v>181.72800000000001</v>
      </c>
      <c r="L51" s="10"/>
      <c r="M51" s="69"/>
    </row>
    <row r="52" spans="2:13" s="6" customFormat="1" ht="14.1" customHeight="1" x14ac:dyDescent="0.2">
      <c r="B52" s="13" t="s">
        <v>158</v>
      </c>
      <c r="C52" s="44">
        <v>1115.047</v>
      </c>
      <c r="D52" s="44">
        <v>1158.8209999999999</v>
      </c>
      <c r="E52" s="44">
        <v>1960.9960000000001</v>
      </c>
      <c r="F52" s="44">
        <v>1739.085</v>
      </c>
      <c r="G52" s="44">
        <v>1626.5830000000001</v>
      </c>
      <c r="H52" s="44">
        <v>1509.0129999999999</v>
      </c>
      <c r="I52" s="44">
        <v>1995.664</v>
      </c>
      <c r="J52" s="44">
        <v>2541.355</v>
      </c>
      <c r="K52" s="44">
        <v>2797.0540000000001</v>
      </c>
      <c r="M52" s="69"/>
    </row>
    <row r="53" spans="2:13" s="13" customFormat="1" ht="14.1" customHeight="1" x14ac:dyDescent="0.2">
      <c r="B53" s="13" t="s">
        <v>159</v>
      </c>
      <c r="C53" s="44">
        <v>603.54600000000005</v>
      </c>
      <c r="D53" s="44">
        <v>2495.549</v>
      </c>
      <c r="E53" s="44">
        <v>4308.817</v>
      </c>
      <c r="F53" s="44">
        <v>3586.5390000000002</v>
      </c>
      <c r="G53" s="44">
        <v>884.77099999999996</v>
      </c>
      <c r="H53" s="44">
        <v>2292.5100000000002</v>
      </c>
      <c r="I53" s="44">
        <v>3452.4580000000001</v>
      </c>
      <c r="J53" s="44">
        <v>4827.6310000000003</v>
      </c>
      <c r="K53" s="44">
        <v>4439.3450000000003</v>
      </c>
      <c r="L53" s="10"/>
      <c r="M53" s="69"/>
    </row>
    <row r="54" spans="2:13" s="13" customFormat="1" ht="14.1" customHeight="1" x14ac:dyDescent="0.2">
      <c r="B54" s="13" t="s">
        <v>160</v>
      </c>
      <c r="C54" s="44">
        <v>0</v>
      </c>
      <c r="D54" s="44">
        <v>0</v>
      </c>
      <c r="E54" s="44">
        <v>0</v>
      </c>
      <c r="F54" s="44">
        <v>0</v>
      </c>
      <c r="G54" s="44">
        <v>0</v>
      </c>
      <c r="H54" s="44">
        <v>5499.6409999999996</v>
      </c>
      <c r="I54" s="44">
        <v>0</v>
      </c>
      <c r="J54" s="44">
        <v>0</v>
      </c>
      <c r="K54" s="44">
        <v>95.784999999999997</v>
      </c>
      <c r="L54" s="10"/>
      <c r="M54" s="69"/>
    </row>
    <row r="55" spans="2:13" s="13" customFormat="1" ht="14.1" customHeight="1" x14ac:dyDescent="0.2">
      <c r="B55" s="13" t="s">
        <v>164</v>
      </c>
      <c r="C55" s="44">
        <v>0</v>
      </c>
      <c r="D55" s="44">
        <v>0</v>
      </c>
      <c r="E55" s="44">
        <v>0</v>
      </c>
      <c r="F55" s="44">
        <v>38.554000000000002</v>
      </c>
      <c r="G55" s="44">
        <v>82.918000000000006</v>
      </c>
      <c r="H55" s="44">
        <v>77.635000000000005</v>
      </c>
      <c r="I55" s="44">
        <v>0</v>
      </c>
      <c r="J55" s="44">
        <v>0</v>
      </c>
      <c r="K55" s="44">
        <v>0</v>
      </c>
      <c r="L55" s="10"/>
      <c r="M55" s="69"/>
    </row>
    <row r="56" spans="2:13" s="13" customFormat="1" ht="14.1" customHeight="1" x14ac:dyDescent="0.2">
      <c r="B56" s="6" t="s">
        <v>165</v>
      </c>
      <c r="C56" s="47">
        <v>1718.5930000000001</v>
      </c>
      <c r="D56" s="47">
        <v>3656.0650000000001</v>
      </c>
      <c r="E56" s="47">
        <v>6277.7139999999999</v>
      </c>
      <c r="F56" s="47">
        <v>5369.1909999999998</v>
      </c>
      <c r="G56" s="47">
        <v>2622.4189999999999</v>
      </c>
      <c r="H56" s="47">
        <v>9467.7739999999994</v>
      </c>
      <c r="I56" s="47">
        <v>5577.9110000000001</v>
      </c>
      <c r="J56" s="47">
        <v>7551.9989999999998</v>
      </c>
      <c r="K56" s="47">
        <v>7513.9120000000003</v>
      </c>
      <c r="L56" s="10"/>
      <c r="M56" s="69"/>
    </row>
    <row r="57" spans="2:13" s="13" customFormat="1" ht="14.1" customHeight="1" x14ac:dyDescent="0.2">
      <c r="B57" s="6" t="s">
        <v>166</v>
      </c>
      <c r="C57" s="47">
        <v>1955.519</v>
      </c>
      <c r="D57" s="47">
        <v>9446.875</v>
      </c>
      <c r="E57" s="47">
        <v>12132.65</v>
      </c>
      <c r="F57" s="47">
        <v>11382.808000000001</v>
      </c>
      <c r="G57" s="47">
        <v>8963.598</v>
      </c>
      <c r="H57" s="47">
        <v>10576.966</v>
      </c>
      <c r="I57" s="47">
        <v>12573.544</v>
      </c>
      <c r="J57" s="47">
        <v>15095.796</v>
      </c>
      <c r="K57" s="47">
        <v>14999.518</v>
      </c>
      <c r="L57" s="10"/>
      <c r="M57" s="69"/>
    </row>
    <row r="58" spans="2:13" s="13" customFormat="1" ht="14.1" customHeight="1" thickBot="1" x14ac:dyDescent="0.25">
      <c r="B58" s="138" t="s">
        <v>161</v>
      </c>
      <c r="C58" s="177">
        <v>11438.287</v>
      </c>
      <c r="D58" s="177">
        <v>12365.777</v>
      </c>
      <c r="E58" s="177">
        <v>15583.171</v>
      </c>
      <c r="F58" s="177">
        <v>14943.864</v>
      </c>
      <c r="G58" s="177">
        <v>12398.598</v>
      </c>
      <c r="H58" s="177">
        <v>13779.031000000001</v>
      </c>
      <c r="I58" s="177">
        <v>16018.433999999999</v>
      </c>
      <c r="J58" s="177">
        <v>18891.629000000001</v>
      </c>
      <c r="K58" s="177">
        <v>18180.794000000002</v>
      </c>
      <c r="L58" s="10"/>
      <c r="M58" s="69"/>
    </row>
    <row r="59" spans="2:13" s="13" customFormat="1" ht="14.1" customHeight="1" thickTop="1" x14ac:dyDescent="0.2">
      <c r="C59" s="78"/>
      <c r="D59" s="78"/>
      <c r="E59" s="78"/>
      <c r="F59" s="78"/>
      <c r="G59" s="78"/>
      <c r="H59" s="78"/>
      <c r="I59" s="78"/>
      <c r="J59" s="78"/>
      <c r="K59" s="90"/>
      <c r="L59" s="10"/>
      <c r="M59" s="18"/>
    </row>
    <row r="60" spans="2:13" s="13" customFormat="1" ht="14.1" customHeight="1" x14ac:dyDescent="0.2">
      <c r="B60" s="133"/>
      <c r="J60" s="79"/>
      <c r="K60" s="79"/>
      <c r="L60" s="10"/>
      <c r="M60" s="18"/>
    </row>
    <row r="61" spans="2:13" s="13" customFormat="1" ht="14.1" customHeight="1" x14ac:dyDescent="0.2">
      <c r="B61" s="24" t="s">
        <v>22</v>
      </c>
      <c r="C61" s="25">
        <v>2016</v>
      </c>
      <c r="D61" s="25">
        <v>2017</v>
      </c>
      <c r="E61" s="25">
        <v>2018</v>
      </c>
      <c r="F61" s="25">
        <v>2019</v>
      </c>
      <c r="G61" s="25">
        <v>2020</v>
      </c>
      <c r="H61" s="25">
        <v>2021</v>
      </c>
      <c r="I61" s="25">
        <v>2022</v>
      </c>
      <c r="J61" s="25">
        <v>2023</v>
      </c>
      <c r="K61" s="25">
        <v>2024</v>
      </c>
      <c r="L61" s="10"/>
    </row>
    <row r="62" spans="2:13" s="6" customFormat="1" ht="14.1" customHeight="1" x14ac:dyDescent="0.2">
      <c r="B62" s="6" t="s">
        <v>124</v>
      </c>
      <c r="C62" s="44"/>
      <c r="D62" s="44"/>
      <c r="E62" s="44"/>
      <c r="F62" s="44"/>
      <c r="G62" s="44"/>
      <c r="H62" s="44"/>
      <c r="I62" s="44"/>
      <c r="J62" s="44"/>
      <c r="K62" s="44"/>
      <c r="M62" s="69"/>
    </row>
    <row r="63" spans="2:13" s="6" customFormat="1" ht="14.1" customHeight="1" x14ac:dyDescent="0.2">
      <c r="B63" s="6" t="s">
        <v>125</v>
      </c>
      <c r="C63" s="44"/>
      <c r="D63" s="44"/>
      <c r="E63" s="44"/>
      <c r="F63" s="44"/>
      <c r="G63" s="44"/>
      <c r="H63" s="44"/>
      <c r="I63" s="44"/>
      <c r="J63" s="44"/>
      <c r="K63" s="44"/>
      <c r="M63" s="69"/>
    </row>
    <row r="64" spans="2:13" s="13" customFormat="1" ht="14.1" customHeight="1" x14ac:dyDescent="0.2">
      <c r="B64" s="13" t="s">
        <v>126</v>
      </c>
      <c r="C64" s="44">
        <f t="shared" ref="C64:K64" si="1">C10/3.673</f>
        <v>1190.7903621018243</v>
      </c>
      <c r="D64" s="44">
        <f t="shared" si="1"/>
        <v>1446.7457119520827</v>
      </c>
      <c r="E64" s="44">
        <f t="shared" si="1"/>
        <v>1485.8290225973319</v>
      </c>
      <c r="F64" s="44">
        <f t="shared" si="1"/>
        <v>1459.284508576096</v>
      </c>
      <c r="G64" s="44">
        <f t="shared" si="1"/>
        <v>1515.8148652327798</v>
      </c>
      <c r="H64" s="44">
        <f t="shared" si="1"/>
        <v>1517.6060441056359</v>
      </c>
      <c r="I64" s="44">
        <f t="shared" si="1"/>
        <v>1738.3814320718757</v>
      </c>
      <c r="J64" s="44">
        <f t="shared" si="1"/>
        <v>1957.4356112169887</v>
      </c>
      <c r="K64" s="44">
        <f>K10/3.673</f>
        <v>2056.133405935203</v>
      </c>
      <c r="L64" s="10"/>
      <c r="M64" s="82"/>
    </row>
    <row r="65" spans="2:13" s="13" customFormat="1" ht="14.1" customHeight="1" x14ac:dyDescent="0.2">
      <c r="B65" s="13" t="s">
        <v>127</v>
      </c>
      <c r="C65" s="44">
        <f t="shared" ref="C65:K65" si="2">C11/3.673</f>
        <v>0</v>
      </c>
      <c r="D65" s="44">
        <f t="shared" si="2"/>
        <v>24.126054995916142</v>
      </c>
      <c r="E65" s="44">
        <f t="shared" si="2"/>
        <v>36.170977402668115</v>
      </c>
      <c r="F65" s="44">
        <f t="shared" si="2"/>
        <v>56.547781105363462</v>
      </c>
      <c r="G65" s="44">
        <f t="shared" si="2"/>
        <v>147.47318268445412</v>
      </c>
      <c r="H65" s="44">
        <f t="shared" si="2"/>
        <v>259.39504492240678</v>
      </c>
      <c r="I65" s="44">
        <f t="shared" si="2"/>
        <v>373.90089844813502</v>
      </c>
      <c r="J65" s="44">
        <f t="shared" si="2"/>
        <v>484.18676830928393</v>
      </c>
      <c r="K65" s="44">
        <f t="shared" si="2"/>
        <v>470.01116253743538</v>
      </c>
      <c r="L65" s="10"/>
      <c r="M65" s="69"/>
    </row>
    <row r="66" spans="2:13" s="6" customFormat="1" ht="14.1" customHeight="1" x14ac:dyDescent="0.2">
      <c r="B66" s="13" t="s">
        <v>128</v>
      </c>
      <c r="C66" s="44">
        <f t="shared" ref="C66:K66" si="3">C12/3.673</f>
        <v>0</v>
      </c>
      <c r="D66" s="44">
        <f t="shared" si="3"/>
        <v>0</v>
      </c>
      <c r="E66" s="44">
        <f t="shared" si="3"/>
        <v>0</v>
      </c>
      <c r="F66" s="44">
        <f t="shared" si="3"/>
        <v>0</v>
      </c>
      <c r="G66" s="44">
        <f t="shared" si="3"/>
        <v>0</v>
      </c>
      <c r="H66" s="44">
        <f t="shared" si="3"/>
        <v>0</v>
      </c>
      <c r="I66" s="44">
        <f t="shared" si="3"/>
        <v>0.30710590797713039</v>
      </c>
      <c r="J66" s="44">
        <f t="shared" si="3"/>
        <v>286.90743261638983</v>
      </c>
      <c r="K66" s="44">
        <f t="shared" si="3"/>
        <v>163.16553226245577</v>
      </c>
      <c r="M66" s="82"/>
    </row>
    <row r="67" spans="2:13" s="13" customFormat="1" ht="14.1" customHeight="1" x14ac:dyDescent="0.2">
      <c r="B67" s="13" t="s">
        <v>129</v>
      </c>
      <c r="C67" s="44">
        <f t="shared" ref="C67:K67" si="4">C13/3.673</f>
        <v>34.582357745711953</v>
      </c>
      <c r="D67" s="44">
        <f t="shared" si="4"/>
        <v>27.377620473727202</v>
      </c>
      <c r="E67" s="44">
        <f t="shared" si="4"/>
        <v>24.185134767220255</v>
      </c>
      <c r="F67" s="44">
        <f t="shared" si="4"/>
        <v>30.994554859787641</v>
      </c>
      <c r="G67" s="44">
        <f t="shared" si="4"/>
        <v>20.542063708140482</v>
      </c>
      <c r="H67" s="44">
        <f t="shared" si="4"/>
        <v>11.246392594609311</v>
      </c>
      <c r="I67" s="44">
        <f t="shared" si="4"/>
        <v>12.876939831200653</v>
      </c>
      <c r="J67" s="44">
        <f t="shared" si="4"/>
        <v>10.472638170432889</v>
      </c>
      <c r="K67" s="44">
        <f t="shared" si="4"/>
        <v>12.974680098012524</v>
      </c>
      <c r="L67" s="10"/>
      <c r="M67" s="69"/>
    </row>
    <row r="68" spans="2:13" s="13" customFormat="1" ht="14.1" customHeight="1" x14ac:dyDescent="0.2">
      <c r="B68" s="13" t="s">
        <v>130</v>
      </c>
      <c r="C68" s="44">
        <f t="shared" ref="C68:K68" si="5">C14/3.673</f>
        <v>0</v>
      </c>
      <c r="D68" s="44">
        <f t="shared" si="5"/>
        <v>0</v>
      </c>
      <c r="E68" s="44">
        <f t="shared" si="5"/>
        <v>0</v>
      </c>
      <c r="F68" s="44">
        <f t="shared" si="5"/>
        <v>0</v>
      </c>
      <c r="G68" s="44">
        <f t="shared" si="5"/>
        <v>0</v>
      </c>
      <c r="H68" s="44">
        <f t="shared" si="5"/>
        <v>0</v>
      </c>
      <c r="I68" s="44">
        <f t="shared" si="5"/>
        <v>0</v>
      </c>
      <c r="J68" s="44">
        <f t="shared" si="5"/>
        <v>0.58970868499863871</v>
      </c>
      <c r="K68" s="44">
        <f t="shared" si="5"/>
        <v>0</v>
      </c>
      <c r="L68" s="10"/>
      <c r="M68" s="69"/>
    </row>
    <row r="69" spans="2:13" s="6" customFormat="1" ht="14.1" customHeight="1" x14ac:dyDescent="0.2">
      <c r="B69" s="13" t="s">
        <v>131</v>
      </c>
      <c r="C69" s="44">
        <f t="shared" ref="C69:K69" si="6">C15/3.673</f>
        <v>0</v>
      </c>
      <c r="D69" s="44">
        <f t="shared" si="6"/>
        <v>3.6651238769398309</v>
      </c>
      <c r="E69" s="44">
        <f t="shared" si="6"/>
        <v>2.9112442145385242</v>
      </c>
      <c r="F69" s="44">
        <f t="shared" si="6"/>
        <v>2.1592703512115436</v>
      </c>
      <c r="G69" s="44">
        <f t="shared" si="6"/>
        <v>1.4192757963517562</v>
      </c>
      <c r="H69" s="44">
        <f t="shared" si="6"/>
        <v>0</v>
      </c>
      <c r="I69" s="44">
        <f t="shared" si="6"/>
        <v>3.6245575823577458</v>
      </c>
      <c r="J69" s="44">
        <f t="shared" si="6"/>
        <v>4.2338687721208821</v>
      </c>
      <c r="K69" s="44">
        <f t="shared" si="6"/>
        <v>3.9332970323985839</v>
      </c>
      <c r="M69" s="69"/>
    </row>
    <row r="70" spans="2:13" s="6" customFormat="1" ht="14.1" customHeight="1" x14ac:dyDescent="0.2">
      <c r="B70" s="6" t="s">
        <v>132</v>
      </c>
      <c r="C70" s="47">
        <f t="shared" ref="C70:K70" si="7">C16/3.673</f>
        <v>1225.372719847536</v>
      </c>
      <c r="D70" s="47">
        <f t="shared" si="7"/>
        <v>1501.914511298666</v>
      </c>
      <c r="E70" s="47">
        <f t="shared" si="7"/>
        <v>1549.0963789817588</v>
      </c>
      <c r="F70" s="47">
        <f t="shared" si="7"/>
        <v>1548.9861148924585</v>
      </c>
      <c r="G70" s="47">
        <f t="shared" si="7"/>
        <v>1685.2493874217262</v>
      </c>
      <c r="H70" s="47">
        <f t="shared" si="7"/>
        <v>1788.2474816226518</v>
      </c>
      <c r="I70" s="47">
        <f t="shared" si="7"/>
        <v>2129.0909338415463</v>
      </c>
      <c r="J70" s="47">
        <f t="shared" si="7"/>
        <v>2743.8260277702152</v>
      </c>
      <c r="K70" s="47">
        <f t="shared" si="7"/>
        <v>2706.2180778655052</v>
      </c>
      <c r="M70" s="69"/>
    </row>
    <row r="71" spans="2:13" s="6" customFormat="1" ht="14.1" customHeight="1" x14ac:dyDescent="0.2">
      <c r="C71" s="44"/>
      <c r="D71" s="44"/>
      <c r="E71" s="44"/>
      <c r="F71" s="44"/>
      <c r="G71" s="44"/>
      <c r="H71" s="44"/>
      <c r="I71" s="44"/>
      <c r="J71" s="44"/>
      <c r="K71" s="44"/>
      <c r="M71" s="69"/>
    </row>
    <row r="72" spans="2:13" s="6" customFormat="1" ht="14.1" customHeight="1" x14ac:dyDescent="0.2">
      <c r="B72" s="6" t="s">
        <v>133</v>
      </c>
      <c r="C72" s="44"/>
      <c r="D72" s="44"/>
      <c r="E72" s="44"/>
      <c r="F72" s="44"/>
      <c r="G72" s="44"/>
      <c r="H72" s="44"/>
      <c r="I72" s="44"/>
      <c r="J72" s="44"/>
      <c r="K72" s="44"/>
      <c r="M72" s="69"/>
    </row>
    <row r="73" spans="2:13" s="6" customFormat="1" ht="14.1" customHeight="1" x14ac:dyDescent="0.2">
      <c r="B73" s="13" t="s">
        <v>134</v>
      </c>
      <c r="C73" s="44">
        <f t="shared" ref="C73:K73" si="8">C19/3.673</f>
        <v>297.79961884018513</v>
      </c>
      <c r="D73" s="44">
        <f t="shared" si="8"/>
        <v>365.91723386877209</v>
      </c>
      <c r="E73" s="44">
        <f t="shared" si="8"/>
        <v>319.58998094200928</v>
      </c>
      <c r="F73" s="44">
        <f t="shared" si="8"/>
        <v>249.1483800707868</v>
      </c>
      <c r="G73" s="44">
        <f t="shared" si="8"/>
        <v>182.6161176150286</v>
      </c>
      <c r="H73" s="44">
        <f t="shared" si="8"/>
        <v>284.82384971413012</v>
      </c>
      <c r="I73" s="44">
        <f t="shared" si="8"/>
        <v>350.22515654778107</v>
      </c>
      <c r="J73" s="44">
        <f t="shared" si="8"/>
        <v>352.41573645521373</v>
      </c>
      <c r="K73" s="44">
        <f t="shared" si="8"/>
        <v>441.02559215899805</v>
      </c>
      <c r="M73" s="69"/>
    </row>
    <row r="74" spans="2:13" s="6" customFormat="1" ht="14.1" customHeight="1" x14ac:dyDescent="0.2">
      <c r="B74" s="13" t="s">
        <v>135</v>
      </c>
      <c r="C74" s="44">
        <f t="shared" ref="C74:K74" si="9">C20/3.673</f>
        <v>451.08385515927034</v>
      </c>
      <c r="D74" s="44">
        <f t="shared" si="9"/>
        <v>621.65151102640891</v>
      </c>
      <c r="E74" s="44">
        <f t="shared" si="9"/>
        <v>612.48788456302748</v>
      </c>
      <c r="F74" s="44">
        <f t="shared" si="9"/>
        <v>827.58290225973315</v>
      </c>
      <c r="G74" s="44">
        <f t="shared" si="9"/>
        <v>593.67356384426898</v>
      </c>
      <c r="H74" s="44">
        <f t="shared" si="9"/>
        <v>730.54043016607682</v>
      </c>
      <c r="I74" s="44">
        <f t="shared" si="9"/>
        <v>897.28124149196844</v>
      </c>
      <c r="J74" s="44">
        <f t="shared" si="9"/>
        <v>958.18486251020965</v>
      </c>
      <c r="K74" s="44">
        <f t="shared" si="9"/>
        <v>799.34168254832559</v>
      </c>
      <c r="M74" s="69"/>
    </row>
    <row r="75" spans="2:13" s="6" customFormat="1" ht="14.1" customHeight="1" x14ac:dyDescent="0.2">
      <c r="B75" s="13" t="s">
        <v>136</v>
      </c>
      <c r="C75" s="44">
        <f t="shared" ref="C75:K75" si="10">C21/3.673</f>
        <v>96.212904982303286</v>
      </c>
      <c r="D75" s="44">
        <f t="shared" si="10"/>
        <v>98.457391777838282</v>
      </c>
      <c r="E75" s="44">
        <f t="shared" si="10"/>
        <v>271.40185134767222</v>
      </c>
      <c r="F75" s="44">
        <f t="shared" si="10"/>
        <v>155.10835829022596</v>
      </c>
      <c r="G75" s="44">
        <f t="shared" si="10"/>
        <v>154.61285053090117</v>
      </c>
      <c r="H75" s="44">
        <f t="shared" si="10"/>
        <v>333.67819221344945</v>
      </c>
      <c r="I75" s="44">
        <f t="shared" si="10"/>
        <v>236.55540430166079</v>
      </c>
      <c r="J75" s="44">
        <f t="shared" si="10"/>
        <v>219.3188129594337</v>
      </c>
      <c r="K75" s="44">
        <f t="shared" si="10"/>
        <v>204.38959978219438</v>
      </c>
      <c r="M75" s="69"/>
    </row>
    <row r="76" spans="2:13" s="6" customFormat="1" ht="14.1" customHeight="1" x14ac:dyDescent="0.2">
      <c r="B76" s="13" t="s">
        <v>163</v>
      </c>
      <c r="C76" s="44">
        <f t="shared" ref="C76:K76" si="11">C22/3.673</f>
        <v>0</v>
      </c>
      <c r="D76" s="44">
        <f t="shared" si="11"/>
        <v>20.369997277429896</v>
      </c>
      <c r="E76" s="44">
        <f t="shared" si="11"/>
        <v>0</v>
      </c>
      <c r="F76" s="44">
        <f t="shared" si="11"/>
        <v>0</v>
      </c>
      <c r="G76" s="44">
        <f t="shared" si="11"/>
        <v>0</v>
      </c>
      <c r="H76" s="44">
        <f t="shared" si="11"/>
        <v>0</v>
      </c>
      <c r="I76" s="44">
        <f t="shared" si="11"/>
        <v>0</v>
      </c>
      <c r="J76" s="44">
        <f t="shared" si="11"/>
        <v>0</v>
      </c>
      <c r="K76" s="44">
        <f t="shared" si="11"/>
        <v>0</v>
      </c>
      <c r="M76" s="69"/>
    </row>
    <row r="77" spans="2:13" s="6" customFormat="1" ht="14.1" customHeight="1" x14ac:dyDescent="0.2">
      <c r="B77" s="13" t="s">
        <v>137</v>
      </c>
      <c r="C77" s="44">
        <f t="shared" ref="C77:K77" si="12">C23/3.673</f>
        <v>0</v>
      </c>
      <c r="D77" s="44">
        <f t="shared" si="12"/>
        <v>0</v>
      </c>
      <c r="E77" s="44">
        <f t="shared" si="12"/>
        <v>35.393411380343046</v>
      </c>
      <c r="F77" s="44">
        <f t="shared" si="12"/>
        <v>579.90743261638988</v>
      </c>
      <c r="G77" s="44">
        <f t="shared" si="12"/>
        <v>175.37435338959978</v>
      </c>
      <c r="H77" s="44">
        <f t="shared" si="12"/>
        <v>35.454669207732096</v>
      </c>
      <c r="I77" s="44">
        <f t="shared" si="12"/>
        <v>35.454669207732096</v>
      </c>
      <c r="J77" s="44">
        <f t="shared" si="12"/>
        <v>54.512659950993736</v>
      </c>
      <c r="K77" s="44">
        <f t="shared" si="12"/>
        <v>54.512659950993736</v>
      </c>
      <c r="M77" s="69"/>
    </row>
    <row r="78" spans="2:13" s="6" customFormat="1" ht="14.1" customHeight="1" x14ac:dyDescent="0.2">
      <c r="B78" s="13" t="s">
        <v>138</v>
      </c>
      <c r="C78" s="44">
        <f t="shared" ref="C78:K78" si="13">C24/3.673</f>
        <v>1043.6847263817044</v>
      </c>
      <c r="D78" s="44">
        <f t="shared" si="13"/>
        <v>758.35883473999456</v>
      </c>
      <c r="E78" s="44">
        <f t="shared" si="13"/>
        <v>1454.6580451946636</v>
      </c>
      <c r="F78" s="44">
        <f t="shared" si="13"/>
        <v>707.83855159270354</v>
      </c>
      <c r="G78" s="44">
        <f t="shared" si="13"/>
        <v>584.07895453307924</v>
      </c>
      <c r="H78" s="44">
        <f t="shared" si="13"/>
        <v>578.6931663490335</v>
      </c>
      <c r="I78" s="44">
        <f t="shared" si="13"/>
        <v>712.52355023141854</v>
      </c>
      <c r="J78" s="44">
        <f t="shared" si="13"/>
        <v>815.12033759869314</v>
      </c>
      <c r="K78" s="44">
        <f t="shared" si="13"/>
        <v>744.36101279607954</v>
      </c>
      <c r="M78" s="69"/>
    </row>
    <row r="79" spans="2:13" s="6" customFormat="1" ht="14.1" customHeight="1" x14ac:dyDescent="0.2">
      <c r="B79" s="6" t="s">
        <v>139</v>
      </c>
      <c r="C79" s="47">
        <f t="shared" ref="C79:K79" si="14">C25/3.673</f>
        <v>1888.7811053634632</v>
      </c>
      <c r="D79" s="47">
        <f t="shared" si="14"/>
        <v>1864.7549686904438</v>
      </c>
      <c r="E79" s="47">
        <f t="shared" si="14"/>
        <v>2693.5311734277157</v>
      </c>
      <c r="F79" s="47">
        <f t="shared" si="14"/>
        <v>2519.5856248298392</v>
      </c>
      <c r="G79" s="47">
        <f t="shared" si="14"/>
        <v>1690.3558399128776</v>
      </c>
      <c r="H79" s="47">
        <f t="shared" si="14"/>
        <v>1963.1903076504218</v>
      </c>
      <c r="I79" s="47">
        <f t="shared" si="14"/>
        <v>2232.0400217805609</v>
      </c>
      <c r="J79" s="47">
        <f t="shared" si="14"/>
        <v>2399.5524094745442</v>
      </c>
      <c r="K79" s="47">
        <f t="shared" si="14"/>
        <v>2243.6305472365912</v>
      </c>
      <c r="M79" s="69"/>
    </row>
    <row r="80" spans="2:13" s="6" customFormat="1" ht="14.1" customHeight="1" x14ac:dyDescent="0.2">
      <c r="B80" s="6" t="s">
        <v>140</v>
      </c>
      <c r="C80" s="47">
        <f t="shared" ref="C80:K80" si="15">C26/3.673</f>
        <v>3114.153825210999</v>
      </c>
      <c r="D80" s="47">
        <f t="shared" si="15"/>
        <v>3366.6694799891097</v>
      </c>
      <c r="E80" s="47">
        <f t="shared" si="15"/>
        <v>4242.6275524094744</v>
      </c>
      <c r="F80" s="47">
        <f t="shared" si="15"/>
        <v>4068.5717397222975</v>
      </c>
      <c r="G80" s="47">
        <f t="shared" si="15"/>
        <v>3375.605227334604</v>
      </c>
      <c r="H80" s="47">
        <f t="shared" si="15"/>
        <v>3751.437789273074</v>
      </c>
      <c r="I80" s="47">
        <f t="shared" si="15"/>
        <v>4361.1309556221067</v>
      </c>
      <c r="J80" s="47">
        <f t="shared" si="15"/>
        <v>5143.378437244759</v>
      </c>
      <c r="K80" s="47">
        <f t="shared" si="15"/>
        <v>4949.8486251020968</v>
      </c>
      <c r="M80" s="69"/>
    </row>
    <row r="81" spans="2:13" s="6" customFormat="1" ht="14.1" customHeight="1" x14ac:dyDescent="0.2">
      <c r="C81" s="44"/>
      <c r="D81" s="44"/>
      <c r="E81" s="44"/>
      <c r="F81" s="44"/>
      <c r="G81" s="44"/>
      <c r="H81" s="44"/>
      <c r="I81" s="44"/>
      <c r="J81" s="44"/>
      <c r="K81" s="44"/>
      <c r="M81" s="69"/>
    </row>
    <row r="82" spans="2:13" s="6" customFormat="1" ht="14.1" customHeight="1" x14ac:dyDescent="0.2">
      <c r="B82" s="6" t="s">
        <v>141</v>
      </c>
      <c r="C82" s="44"/>
      <c r="D82" s="44"/>
      <c r="E82" s="44"/>
      <c r="F82" s="44"/>
      <c r="G82" s="44"/>
      <c r="H82" s="44"/>
      <c r="I82" s="44"/>
      <c r="J82" s="44"/>
      <c r="K82" s="44"/>
      <c r="M82" s="69"/>
    </row>
    <row r="83" spans="2:13" s="6" customFormat="1" ht="14.1" customHeight="1" x14ac:dyDescent="0.2">
      <c r="B83" s="6" t="s">
        <v>142</v>
      </c>
      <c r="C83" s="44"/>
      <c r="D83" s="44"/>
      <c r="E83" s="44"/>
      <c r="F83" s="44"/>
      <c r="G83" s="44"/>
      <c r="H83" s="44"/>
      <c r="I83" s="44"/>
      <c r="J83" s="44"/>
      <c r="M83" s="69"/>
    </row>
    <row r="84" spans="2:13" s="6" customFormat="1" ht="14.1" customHeight="1" x14ac:dyDescent="0.2">
      <c r="B84" s="13" t="s">
        <v>143</v>
      </c>
      <c r="C84" s="44">
        <f t="shared" ref="C84:K84" si="16">C30/3.673</f>
        <v>272.2570106180234</v>
      </c>
      <c r="D84" s="44">
        <f t="shared" si="16"/>
        <v>272.2570106180234</v>
      </c>
      <c r="E84" s="44">
        <f t="shared" si="16"/>
        <v>272.2570106180234</v>
      </c>
      <c r="F84" s="44">
        <f t="shared" si="16"/>
        <v>272.2570106180234</v>
      </c>
      <c r="G84" s="44">
        <f t="shared" si="16"/>
        <v>272.2570106180234</v>
      </c>
      <c r="H84" s="44">
        <f t="shared" si="16"/>
        <v>272.2570106180234</v>
      </c>
      <c r="I84" s="44">
        <f t="shared" si="16"/>
        <v>272.2570106180234</v>
      </c>
      <c r="J84" s="44">
        <f t="shared" si="16"/>
        <v>272.2570106180234</v>
      </c>
      <c r="K84" s="44">
        <f t="shared" si="16"/>
        <v>272.2570106180234</v>
      </c>
      <c r="M84" s="69"/>
    </row>
    <row r="85" spans="2:13" s="6" customFormat="1" ht="14.1" customHeight="1" x14ac:dyDescent="0.2">
      <c r="B85" s="13" t="s">
        <v>144</v>
      </c>
      <c r="C85" s="44">
        <f t="shared" ref="C85:K85" si="17">C31/3.673</f>
        <v>90.752246120337603</v>
      </c>
      <c r="D85" s="44">
        <f t="shared" si="17"/>
        <v>136.1285053090117</v>
      </c>
      <c r="E85" s="44">
        <f t="shared" si="17"/>
        <v>136.1285053090117</v>
      </c>
      <c r="F85" s="44">
        <f t="shared" si="17"/>
        <v>136.1285053090117</v>
      </c>
      <c r="G85" s="44">
        <f t="shared" si="17"/>
        <v>136.1285053090117</v>
      </c>
      <c r="H85" s="44">
        <f t="shared" si="17"/>
        <v>136.1285053090117</v>
      </c>
      <c r="I85" s="44">
        <f t="shared" si="17"/>
        <v>136.1285053090117</v>
      </c>
      <c r="J85" s="44">
        <f t="shared" si="17"/>
        <v>137.19602504764498</v>
      </c>
      <c r="K85" s="44">
        <f t="shared" si="17"/>
        <v>137.8714946909883</v>
      </c>
      <c r="M85" s="69"/>
    </row>
    <row r="86" spans="2:13" s="6" customFormat="1" ht="14.1" customHeight="1" x14ac:dyDescent="0.2">
      <c r="B86" s="13" t="s">
        <v>167</v>
      </c>
      <c r="C86" s="44">
        <f t="shared" ref="C86:K86" si="18">C32/3.673</f>
        <v>1716.4219983664577</v>
      </c>
      <c r="D86" s="44">
        <f t="shared" si="18"/>
        <v>0</v>
      </c>
      <c r="E86" s="44">
        <f t="shared" si="18"/>
        <v>0</v>
      </c>
      <c r="F86" s="44">
        <f t="shared" si="18"/>
        <v>0</v>
      </c>
      <c r="G86" s="44">
        <f t="shared" si="18"/>
        <v>0</v>
      </c>
      <c r="H86" s="44">
        <f t="shared" si="18"/>
        <v>0</v>
      </c>
      <c r="I86" s="44">
        <f t="shared" si="18"/>
        <v>0</v>
      </c>
      <c r="J86" s="44">
        <f t="shared" si="18"/>
        <v>0</v>
      </c>
      <c r="K86" s="44">
        <f t="shared" si="18"/>
        <v>0</v>
      </c>
      <c r="M86" s="69"/>
    </row>
    <row r="87" spans="2:13" s="6" customFormat="1" ht="14.1" customHeight="1" x14ac:dyDescent="0.2">
      <c r="B87" s="13" t="s">
        <v>162</v>
      </c>
      <c r="C87" s="44">
        <f t="shared" ref="C87:K87" si="19">C33/3.673</f>
        <v>0</v>
      </c>
      <c r="D87" s="44">
        <f t="shared" si="19"/>
        <v>0</v>
      </c>
      <c r="E87" s="44">
        <f t="shared" si="19"/>
        <v>0</v>
      </c>
      <c r="F87" s="44">
        <f t="shared" si="19"/>
        <v>-31.180234141029132</v>
      </c>
      <c r="G87" s="44">
        <f t="shared" si="19"/>
        <v>-41.239041655322623</v>
      </c>
      <c r="H87" s="44">
        <f t="shared" si="19"/>
        <v>-17.851075415191939</v>
      </c>
      <c r="I87" s="44">
        <f t="shared" si="19"/>
        <v>0</v>
      </c>
      <c r="J87" s="44">
        <f t="shared" si="19"/>
        <v>0</v>
      </c>
      <c r="K87" s="44">
        <f t="shared" si="19"/>
        <v>0</v>
      </c>
      <c r="M87" s="69"/>
    </row>
    <row r="88" spans="2:13" s="6" customFormat="1" ht="14.1" customHeight="1" x14ac:dyDescent="0.2">
      <c r="B88" s="13" t="s">
        <v>145</v>
      </c>
      <c r="C88" s="44">
        <f t="shared" ref="C88:K88" si="20">C34/3.673</f>
        <v>0</v>
      </c>
      <c r="D88" s="44">
        <f t="shared" si="20"/>
        <v>0</v>
      </c>
      <c r="E88" s="44">
        <f t="shared" si="20"/>
        <v>0</v>
      </c>
      <c r="F88" s="44">
        <f t="shared" si="20"/>
        <v>0</v>
      </c>
      <c r="G88" s="44">
        <f t="shared" si="20"/>
        <v>0</v>
      </c>
      <c r="H88" s="44">
        <f t="shared" si="20"/>
        <v>0</v>
      </c>
      <c r="I88" s="44">
        <f t="shared" si="20"/>
        <v>0</v>
      </c>
      <c r="J88" s="44">
        <f t="shared" si="20"/>
        <v>-0.81540974680098011</v>
      </c>
      <c r="K88" s="44">
        <f t="shared" si="20"/>
        <v>-81.205554043016605</v>
      </c>
      <c r="M88" s="69"/>
    </row>
    <row r="89" spans="2:13" s="13" customFormat="1" ht="14.1" customHeight="1" x14ac:dyDescent="0.2">
      <c r="B89" s="13" t="s">
        <v>146</v>
      </c>
      <c r="C89" s="44">
        <f t="shared" ref="C89:K89" si="21">C35/3.673</f>
        <v>502.31881295943373</v>
      </c>
      <c r="D89" s="44">
        <f t="shared" si="21"/>
        <v>386.30601687993465</v>
      </c>
      <c r="E89" s="44">
        <f t="shared" si="21"/>
        <v>531.0430166076776</v>
      </c>
      <c r="F89" s="44">
        <f t="shared" si="21"/>
        <v>592.31717941736997</v>
      </c>
      <c r="G89" s="44">
        <f t="shared" si="21"/>
        <v>568.0563572011979</v>
      </c>
      <c r="H89" s="44">
        <f t="shared" si="21"/>
        <v>481.25020419275796</v>
      </c>
      <c r="I89" s="44">
        <f t="shared" si="21"/>
        <v>529.50993738088755</v>
      </c>
      <c r="J89" s="44">
        <f t="shared" si="21"/>
        <v>536.65668390961071</v>
      </c>
      <c r="K89" s="44">
        <f t="shared" si="21"/>
        <v>485.62619112442144</v>
      </c>
      <c r="L89" s="10"/>
      <c r="M89" s="69"/>
    </row>
    <row r="90" spans="2:13" s="13" customFormat="1" ht="14.1" customHeight="1" x14ac:dyDescent="0.2">
      <c r="B90" s="6" t="s">
        <v>147</v>
      </c>
      <c r="C90" s="47">
        <f t="shared" ref="C90:K90" si="22">C36/3.673</f>
        <v>2581.7500680642524</v>
      </c>
      <c r="D90" s="47">
        <f t="shared" si="22"/>
        <v>794.6915328069698</v>
      </c>
      <c r="E90" s="47">
        <f t="shared" si="22"/>
        <v>939.42853253471276</v>
      </c>
      <c r="F90" s="47">
        <f t="shared" si="22"/>
        <v>969.522461203376</v>
      </c>
      <c r="G90" s="47">
        <f t="shared" si="22"/>
        <v>935.20283147291036</v>
      </c>
      <c r="H90" s="47">
        <f t="shared" si="22"/>
        <v>871.78464470460119</v>
      </c>
      <c r="I90" s="47">
        <f t="shared" si="22"/>
        <v>937.89545330792259</v>
      </c>
      <c r="J90" s="47">
        <f t="shared" si="22"/>
        <v>945.29430982847805</v>
      </c>
      <c r="K90" s="47">
        <f t="shared" si="22"/>
        <v>814.54914239041648</v>
      </c>
      <c r="L90" s="10"/>
      <c r="M90" s="69"/>
    </row>
    <row r="91" spans="2:13" s="13" customFormat="1" ht="14.1" customHeight="1" x14ac:dyDescent="0.2">
      <c r="B91" s="13" t="s">
        <v>118</v>
      </c>
      <c r="C91" s="44">
        <f t="shared" ref="C91:K91" si="23">C37/3.673</f>
        <v>0</v>
      </c>
      <c r="D91" s="44">
        <f t="shared" si="23"/>
        <v>0</v>
      </c>
      <c r="E91" s="44">
        <f t="shared" si="23"/>
        <v>0</v>
      </c>
      <c r="F91" s="44">
        <f t="shared" si="23"/>
        <v>0</v>
      </c>
      <c r="G91" s="44">
        <f t="shared" si="23"/>
        <v>0</v>
      </c>
      <c r="H91" s="44">
        <f t="shared" si="23"/>
        <v>0</v>
      </c>
      <c r="I91" s="44">
        <f t="shared" si="23"/>
        <v>0</v>
      </c>
      <c r="J91" s="44">
        <f t="shared" si="23"/>
        <v>88.147835556765585</v>
      </c>
      <c r="K91" s="44">
        <f t="shared" si="23"/>
        <v>51.575551320446507</v>
      </c>
      <c r="L91" s="10"/>
      <c r="M91" s="69"/>
    </row>
    <row r="92" spans="2:13" s="6" customFormat="1" ht="14.1" customHeight="1" x14ac:dyDescent="0.2">
      <c r="B92" s="6" t="s">
        <v>148</v>
      </c>
      <c r="C92" s="47">
        <f t="shared" ref="C92:K92" si="24">C38/3.673</f>
        <v>2581.7500680642524</v>
      </c>
      <c r="D92" s="47">
        <f t="shared" si="24"/>
        <v>794.6915328069698</v>
      </c>
      <c r="E92" s="47">
        <f t="shared" si="24"/>
        <v>939.42853253471276</v>
      </c>
      <c r="F92" s="47">
        <f t="shared" si="24"/>
        <v>969.522461203376</v>
      </c>
      <c r="G92" s="47">
        <f t="shared" si="24"/>
        <v>935.20283147291036</v>
      </c>
      <c r="H92" s="47">
        <f t="shared" si="24"/>
        <v>871.78464470460119</v>
      </c>
      <c r="I92" s="47">
        <f t="shared" si="24"/>
        <v>937.89545330792259</v>
      </c>
      <c r="J92" s="47">
        <f t="shared" si="24"/>
        <v>1033.4421453852437</v>
      </c>
      <c r="K92" s="47">
        <f t="shared" si="24"/>
        <v>866.12469371086297</v>
      </c>
      <c r="M92" s="69"/>
    </row>
    <row r="93" spans="2:13" s="13" customFormat="1" ht="14.1" customHeight="1" x14ac:dyDescent="0.2">
      <c r="B93" s="6"/>
      <c r="C93" s="44"/>
      <c r="D93" s="44"/>
      <c r="E93" s="44"/>
      <c r="F93" s="44"/>
      <c r="G93" s="44"/>
      <c r="H93" s="44"/>
      <c r="I93" s="44"/>
      <c r="J93" s="44"/>
      <c r="K93" s="44"/>
      <c r="L93" s="10"/>
      <c r="M93" s="69"/>
    </row>
    <row r="94" spans="2:13" s="6" customFormat="1" ht="14.1" customHeight="1" x14ac:dyDescent="0.2">
      <c r="B94" s="6" t="s">
        <v>149</v>
      </c>
      <c r="C94" s="44"/>
      <c r="D94" s="44"/>
      <c r="E94" s="44"/>
      <c r="F94" s="44"/>
      <c r="G94" s="44"/>
      <c r="H94" s="44"/>
      <c r="I94" s="44"/>
      <c r="J94" s="44"/>
      <c r="K94" s="44"/>
      <c r="M94" s="69"/>
    </row>
    <row r="95" spans="2:13" s="13" customFormat="1" ht="14.1" customHeight="1" x14ac:dyDescent="0.2">
      <c r="B95" s="13" t="s">
        <v>150</v>
      </c>
      <c r="C95" s="44">
        <f t="shared" ref="C95:K95" si="25">C41/3.673</f>
        <v>0</v>
      </c>
      <c r="D95" s="44">
        <f t="shared" si="25"/>
        <v>23.869316634903349</v>
      </c>
      <c r="E95" s="44">
        <f t="shared" si="25"/>
        <v>22.9667846447046</v>
      </c>
      <c r="F95" s="44">
        <f t="shared" si="25"/>
        <v>40.62129049823033</v>
      </c>
      <c r="G95" s="44">
        <f t="shared" si="25"/>
        <v>121.71385788184045</v>
      </c>
      <c r="H95" s="44">
        <f t="shared" si="25"/>
        <v>214.37054179145113</v>
      </c>
      <c r="I95" s="44">
        <f t="shared" si="25"/>
        <v>322.49877484345222</v>
      </c>
      <c r="J95" s="44">
        <f t="shared" si="25"/>
        <v>425.87830111625374</v>
      </c>
      <c r="K95" s="44">
        <f t="shared" si="25"/>
        <v>419.5191941192486</v>
      </c>
      <c r="L95" s="10"/>
      <c r="M95" s="82"/>
    </row>
    <row r="96" spans="2:13" s="6" customFormat="1" ht="14.1" customHeight="1" x14ac:dyDescent="0.2">
      <c r="B96" s="13" t="s">
        <v>151</v>
      </c>
      <c r="C96" s="44">
        <f t="shared" ref="C96:K96" si="26">C42/3.673</f>
        <v>0</v>
      </c>
      <c r="D96" s="44">
        <f t="shared" si="26"/>
        <v>1491.7508848352845</v>
      </c>
      <c r="E96" s="44">
        <f t="shared" si="26"/>
        <v>1493.1663490334874</v>
      </c>
      <c r="F96" s="44">
        <f t="shared" si="26"/>
        <v>1494.5657500680643</v>
      </c>
      <c r="G96" s="44">
        <f t="shared" si="26"/>
        <v>1495.9425537707596</v>
      </c>
      <c r="H96" s="44">
        <f t="shared" si="26"/>
        <v>0</v>
      </c>
      <c r="I96" s="44">
        <f t="shared" si="26"/>
        <v>1492.5466920773208</v>
      </c>
      <c r="J96" s="44">
        <f t="shared" si="26"/>
        <v>1495.3117342771575</v>
      </c>
      <c r="K96" s="44">
        <f t="shared" si="26"/>
        <v>1496.0138851075417</v>
      </c>
      <c r="M96" s="69"/>
    </row>
    <row r="97" spans="2:13" s="6" customFormat="1" ht="14.1" customHeight="1" x14ac:dyDescent="0.2">
      <c r="B97" s="13" t="s">
        <v>164</v>
      </c>
      <c r="C97" s="44">
        <f t="shared" ref="C97:K97" si="27">C43/3.673</f>
        <v>0</v>
      </c>
      <c r="D97" s="44">
        <f t="shared" si="27"/>
        <v>0</v>
      </c>
      <c r="E97" s="44">
        <f t="shared" si="27"/>
        <v>0</v>
      </c>
      <c r="F97" s="44">
        <f t="shared" si="27"/>
        <v>22.017152191668934</v>
      </c>
      <c r="G97" s="44">
        <f t="shared" si="27"/>
        <v>21.821127144023958</v>
      </c>
      <c r="H97" s="44">
        <f t="shared" si="27"/>
        <v>0</v>
      </c>
      <c r="I97" s="44">
        <f t="shared" si="27"/>
        <v>0</v>
      </c>
      <c r="J97" s="44">
        <f t="shared" si="27"/>
        <v>0</v>
      </c>
      <c r="K97" s="44">
        <f t="shared" si="27"/>
        <v>0</v>
      </c>
      <c r="M97" s="69"/>
    </row>
    <row r="98" spans="2:13" s="13" customFormat="1" ht="14.1" customHeight="1" x14ac:dyDescent="0.2">
      <c r="B98" s="13" t="s">
        <v>152</v>
      </c>
      <c r="C98" s="44">
        <f t="shared" ref="C98:K98" si="28">C44/3.673</f>
        <v>0</v>
      </c>
      <c r="D98" s="44">
        <f t="shared" si="28"/>
        <v>0</v>
      </c>
      <c r="E98" s="44">
        <f t="shared" si="28"/>
        <v>20.079499047100462</v>
      </c>
      <c r="F98" s="44">
        <f t="shared" si="28"/>
        <v>23.944731826844542</v>
      </c>
      <c r="G98" s="44">
        <f t="shared" si="28"/>
        <v>32.723386877212086</v>
      </c>
      <c r="H98" s="44">
        <f t="shared" si="28"/>
        <v>35.18268445412469</v>
      </c>
      <c r="I98" s="44">
        <f t="shared" si="28"/>
        <v>36.627280152463925</v>
      </c>
      <c r="J98" s="44">
        <f t="shared" si="28"/>
        <v>40.664851619929209</v>
      </c>
      <c r="K98" s="44">
        <f t="shared" si="28"/>
        <v>44.181050912060982</v>
      </c>
      <c r="L98" s="10"/>
      <c r="M98" s="69"/>
    </row>
    <row r="99" spans="2:13" ht="14.1" customHeight="1" x14ac:dyDescent="0.2">
      <c r="B99" s="13" t="s">
        <v>153</v>
      </c>
      <c r="C99" s="44">
        <f t="shared" ref="C99:K99" si="29">C45/3.673</f>
        <v>64.504764497685812</v>
      </c>
      <c r="D99" s="44">
        <f t="shared" si="29"/>
        <v>60.968418186768311</v>
      </c>
      <c r="E99" s="44">
        <f t="shared" si="29"/>
        <v>57.834739994554859</v>
      </c>
      <c r="F99" s="44">
        <f t="shared" si="29"/>
        <v>56.100462836918048</v>
      </c>
      <c r="G99" s="44">
        <f t="shared" si="29"/>
        <v>54.229512659950991</v>
      </c>
      <c r="H99" s="44">
        <f t="shared" si="29"/>
        <v>52.432071875850802</v>
      </c>
      <c r="I99" s="44">
        <f t="shared" si="29"/>
        <v>52.93738088755785</v>
      </c>
      <c r="J99" s="44">
        <f t="shared" si="29"/>
        <v>52.347127688537974</v>
      </c>
      <c r="K99" s="44">
        <f t="shared" si="29"/>
        <v>54.722570106180235</v>
      </c>
    </row>
    <row r="100" spans="2:13" s="13" customFormat="1" ht="14.1" customHeight="1" x14ac:dyDescent="0.2">
      <c r="B100" s="13" t="s">
        <v>154</v>
      </c>
      <c r="C100" s="44">
        <f t="shared" ref="C100:K100" si="30">C46/3.673</f>
        <v>0</v>
      </c>
      <c r="D100" s="44">
        <f t="shared" si="30"/>
        <v>0</v>
      </c>
      <c r="E100" s="44">
        <f t="shared" si="30"/>
        <v>0</v>
      </c>
      <c r="F100" s="44">
        <f t="shared" si="30"/>
        <v>0</v>
      </c>
      <c r="G100" s="44">
        <f t="shared" si="30"/>
        <v>0</v>
      </c>
      <c r="H100" s="44">
        <f t="shared" si="30"/>
        <v>0</v>
      </c>
      <c r="I100" s="44">
        <f t="shared" si="30"/>
        <v>0</v>
      </c>
      <c r="J100" s="44">
        <f t="shared" si="30"/>
        <v>36.744350667029671</v>
      </c>
      <c r="K100" s="44">
        <f t="shared" si="30"/>
        <v>21.797985298121425</v>
      </c>
      <c r="L100" s="3"/>
      <c r="M100" s="15"/>
    </row>
    <row r="101" spans="2:13" s="13" customFormat="1" ht="14.1" customHeight="1" x14ac:dyDescent="0.2">
      <c r="B101" s="13" t="s">
        <v>155</v>
      </c>
      <c r="C101" s="44">
        <f t="shared" ref="C101:K101" si="31">C47/3.673</f>
        <v>0</v>
      </c>
      <c r="D101" s="44">
        <f t="shared" si="31"/>
        <v>0</v>
      </c>
      <c r="E101" s="44">
        <f t="shared" si="31"/>
        <v>0</v>
      </c>
      <c r="F101" s="44">
        <f t="shared" si="31"/>
        <v>0</v>
      </c>
      <c r="G101" s="44">
        <f t="shared" si="31"/>
        <v>0</v>
      </c>
      <c r="H101" s="44">
        <f t="shared" si="31"/>
        <v>0</v>
      </c>
      <c r="I101" s="44">
        <f t="shared" si="31"/>
        <v>0</v>
      </c>
      <c r="J101" s="44">
        <f t="shared" si="31"/>
        <v>2.9052545603049276</v>
      </c>
      <c r="K101" s="44">
        <f t="shared" si="31"/>
        <v>1.7740266811870407</v>
      </c>
      <c r="L101" s="3"/>
      <c r="M101" s="15"/>
    </row>
    <row r="102" spans="2:13" s="13" customFormat="1" ht="14.1" customHeight="1" x14ac:dyDescent="0.2">
      <c r="B102" s="6" t="s">
        <v>156</v>
      </c>
      <c r="C102" s="47">
        <f t="shared" ref="C102:K102" si="32">C48/3.673</f>
        <v>64.504764497685812</v>
      </c>
      <c r="D102" s="47">
        <f t="shared" si="32"/>
        <v>1576.5886196569563</v>
      </c>
      <c r="E102" s="47">
        <f t="shared" si="32"/>
        <v>1594.0473727198475</v>
      </c>
      <c r="F102" s="47">
        <f t="shared" si="32"/>
        <v>1637.2493874217262</v>
      </c>
      <c r="G102" s="47">
        <f t="shared" si="32"/>
        <v>1726.4304383337872</v>
      </c>
      <c r="H102" s="47">
        <f t="shared" si="32"/>
        <v>301.98529812142664</v>
      </c>
      <c r="I102" s="47">
        <f t="shared" si="32"/>
        <v>1904.6101279607949</v>
      </c>
      <c r="J102" s="47">
        <f t="shared" si="32"/>
        <v>2053.851619929213</v>
      </c>
      <c r="K102" s="47">
        <f t="shared" si="32"/>
        <v>2038.0087122243397</v>
      </c>
      <c r="L102" s="3"/>
      <c r="M102" s="15"/>
    </row>
    <row r="103" spans="2:13" ht="14.1" customHeight="1" x14ac:dyDescent="0.2">
      <c r="B103" s="6"/>
      <c r="C103" s="44"/>
      <c r="D103" s="44"/>
      <c r="E103" s="44"/>
      <c r="F103" s="44"/>
      <c r="G103" s="44"/>
      <c r="H103" s="44"/>
      <c r="I103" s="44"/>
      <c r="J103" s="44"/>
      <c r="K103" s="44"/>
    </row>
    <row r="104" spans="2:13" ht="14.1" customHeight="1" x14ac:dyDescent="0.2">
      <c r="B104" s="6" t="s">
        <v>157</v>
      </c>
      <c r="C104" s="44"/>
      <c r="D104" s="44"/>
      <c r="E104" s="44"/>
      <c r="F104" s="44"/>
      <c r="G104" s="44"/>
      <c r="H104" s="44"/>
      <c r="I104" s="44"/>
      <c r="J104" s="44"/>
      <c r="K104" s="44"/>
    </row>
    <row r="105" spans="2:13" ht="14.1" customHeight="1" x14ac:dyDescent="0.2">
      <c r="B105" s="13" t="s">
        <v>150</v>
      </c>
      <c r="C105" s="44">
        <f t="shared" ref="C105:K105" si="33">C51/3.673</f>
        <v>0</v>
      </c>
      <c r="D105" s="44">
        <f t="shared" si="33"/>
        <v>0.46147563299754968</v>
      </c>
      <c r="E105" s="44">
        <f t="shared" si="33"/>
        <v>2.151102640893003</v>
      </c>
      <c r="F105" s="44">
        <f t="shared" si="33"/>
        <v>1.3648243942281513</v>
      </c>
      <c r="G105" s="44">
        <f t="shared" si="33"/>
        <v>7.6632180778655048</v>
      </c>
      <c r="H105" s="44">
        <f t="shared" si="33"/>
        <v>24.224067519738632</v>
      </c>
      <c r="I105" s="44">
        <f t="shared" si="33"/>
        <v>35.335965151102634</v>
      </c>
      <c r="J105" s="44">
        <f t="shared" si="33"/>
        <v>49.82657228423632</v>
      </c>
      <c r="K105" s="44">
        <f t="shared" si="33"/>
        <v>49.47672202559216</v>
      </c>
    </row>
    <row r="106" spans="2:13" ht="14.1" customHeight="1" x14ac:dyDescent="0.2">
      <c r="B106" s="13" t="s">
        <v>158</v>
      </c>
      <c r="C106" s="44">
        <f t="shared" ref="C106:K106" si="34">C52/3.673</f>
        <v>303.57936291859517</v>
      </c>
      <c r="D106" s="44">
        <f t="shared" si="34"/>
        <v>315.49714130138847</v>
      </c>
      <c r="E106" s="44">
        <f t="shared" si="34"/>
        <v>533.89490879390144</v>
      </c>
      <c r="F106" s="44">
        <f t="shared" si="34"/>
        <v>473.47808331064527</v>
      </c>
      <c r="G106" s="44">
        <f t="shared" si="34"/>
        <v>442.84862510209638</v>
      </c>
      <c r="H106" s="44">
        <f t="shared" si="34"/>
        <v>410.83936836373533</v>
      </c>
      <c r="I106" s="44">
        <f t="shared" si="34"/>
        <v>543.33351483800709</v>
      </c>
      <c r="J106" s="44">
        <f t="shared" si="34"/>
        <v>691.90171521916693</v>
      </c>
      <c r="K106" s="44">
        <f t="shared" si="34"/>
        <v>761.5175605771849</v>
      </c>
    </row>
    <row r="107" spans="2:13" ht="14.1" customHeight="1" x14ac:dyDescent="0.2">
      <c r="B107" s="13" t="s">
        <v>159</v>
      </c>
      <c r="C107" s="44">
        <f t="shared" ref="C107:K107" si="35">C53/3.673</f>
        <v>164.31962973046558</v>
      </c>
      <c r="D107" s="44">
        <f t="shared" si="35"/>
        <v>679.43071059079773</v>
      </c>
      <c r="E107" s="44">
        <f t="shared" si="35"/>
        <v>1173.1056357201198</v>
      </c>
      <c r="F107" s="44">
        <f t="shared" si="35"/>
        <v>976.46038660495515</v>
      </c>
      <c r="G107" s="44">
        <f t="shared" si="35"/>
        <v>240.88510754151918</v>
      </c>
      <c r="H107" s="44">
        <f t="shared" si="35"/>
        <v>624.15191941192495</v>
      </c>
      <c r="I107" s="44">
        <f t="shared" si="35"/>
        <v>939.95589436427986</v>
      </c>
      <c r="J107" s="44">
        <f t="shared" si="35"/>
        <v>1314.356384426899</v>
      </c>
      <c r="K107" s="44">
        <f t="shared" si="35"/>
        <v>1208.6427988020691</v>
      </c>
    </row>
    <row r="108" spans="2:13" ht="14.1" customHeight="1" x14ac:dyDescent="0.2">
      <c r="B108" s="13" t="s">
        <v>160</v>
      </c>
      <c r="C108" s="44">
        <f t="shared" ref="C108:K108" si="36">C54/3.673</f>
        <v>0</v>
      </c>
      <c r="D108" s="44">
        <f t="shared" si="36"/>
        <v>0</v>
      </c>
      <c r="E108" s="44">
        <f t="shared" si="36"/>
        <v>0</v>
      </c>
      <c r="F108" s="44">
        <f t="shared" si="36"/>
        <v>0</v>
      </c>
      <c r="G108" s="44">
        <f t="shared" si="36"/>
        <v>0</v>
      </c>
      <c r="H108" s="44">
        <f t="shared" si="36"/>
        <v>1497.3158181323167</v>
      </c>
      <c r="I108" s="44">
        <f t="shared" si="36"/>
        <v>0</v>
      </c>
      <c r="J108" s="44">
        <f t="shared" si="36"/>
        <v>0</v>
      </c>
      <c r="K108" s="44">
        <f t="shared" si="36"/>
        <v>26.078137762047373</v>
      </c>
    </row>
    <row r="109" spans="2:13" ht="14.1" customHeight="1" x14ac:dyDescent="0.2">
      <c r="B109" s="13" t="s">
        <v>164</v>
      </c>
      <c r="C109" s="44">
        <f t="shared" ref="C109:K109" si="37">C55/3.673</f>
        <v>0</v>
      </c>
      <c r="D109" s="44">
        <f t="shared" si="37"/>
        <v>0</v>
      </c>
      <c r="E109" s="44">
        <f t="shared" si="37"/>
        <v>0</v>
      </c>
      <c r="F109" s="44">
        <f t="shared" si="37"/>
        <v>10.496596787367276</v>
      </c>
      <c r="G109" s="44">
        <f t="shared" si="37"/>
        <v>22.575006806425268</v>
      </c>
      <c r="H109" s="44">
        <f t="shared" si="37"/>
        <v>21.136673019330249</v>
      </c>
      <c r="I109" s="44">
        <f t="shared" si="37"/>
        <v>0</v>
      </c>
      <c r="J109" s="44">
        <f t="shared" si="37"/>
        <v>0</v>
      </c>
      <c r="K109" s="44">
        <f t="shared" si="37"/>
        <v>0</v>
      </c>
    </row>
    <row r="110" spans="2:13" ht="14.1" customHeight="1" x14ac:dyDescent="0.2">
      <c r="B110" s="6" t="s">
        <v>165</v>
      </c>
      <c r="C110" s="47">
        <f t="shared" ref="C110:K110" si="38">C56/3.673</f>
        <v>467.89899264906074</v>
      </c>
      <c r="D110" s="47">
        <f t="shared" si="38"/>
        <v>995.38932752518383</v>
      </c>
      <c r="E110" s="47">
        <f t="shared" si="38"/>
        <v>1709.1516471549141</v>
      </c>
      <c r="F110" s="47">
        <f t="shared" si="38"/>
        <v>1461.7998910971958</v>
      </c>
      <c r="G110" s="47">
        <f t="shared" si="38"/>
        <v>713.97195752790628</v>
      </c>
      <c r="H110" s="47">
        <f t="shared" si="38"/>
        <v>2577.667846447046</v>
      </c>
      <c r="I110" s="47">
        <f t="shared" si="38"/>
        <v>1518.6253743533896</v>
      </c>
      <c r="J110" s="47">
        <f t="shared" si="38"/>
        <v>2056.0846719303022</v>
      </c>
      <c r="K110" s="47">
        <f t="shared" si="38"/>
        <v>2045.7152191668936</v>
      </c>
    </row>
    <row r="111" spans="2:13" ht="14.1" customHeight="1" x14ac:dyDescent="0.2">
      <c r="B111" s="6" t="s">
        <v>166</v>
      </c>
      <c r="C111" s="47">
        <f t="shared" ref="C111:K111" si="39">C57/3.673</f>
        <v>532.40375714674656</v>
      </c>
      <c r="D111" s="47">
        <f t="shared" si="39"/>
        <v>2571.9779471821398</v>
      </c>
      <c r="E111" s="47">
        <f t="shared" si="39"/>
        <v>3303.1990198747617</v>
      </c>
      <c r="F111" s="47">
        <f t="shared" si="39"/>
        <v>3099.0492785189222</v>
      </c>
      <c r="G111" s="47">
        <f t="shared" si="39"/>
        <v>2440.4023958616935</v>
      </c>
      <c r="H111" s="47">
        <f t="shared" si="39"/>
        <v>2879.6531445684727</v>
      </c>
      <c r="I111" s="47">
        <f t="shared" si="39"/>
        <v>3423.2355023141845</v>
      </c>
      <c r="J111" s="47">
        <f t="shared" si="39"/>
        <v>4109.9362918595152</v>
      </c>
      <c r="K111" s="47">
        <f t="shared" si="39"/>
        <v>4083.7239313912332</v>
      </c>
    </row>
    <row r="112" spans="2:13" ht="14.1" customHeight="1" thickBot="1" x14ac:dyDescent="0.25">
      <c r="B112" s="138" t="s">
        <v>161</v>
      </c>
      <c r="C112" s="177">
        <f t="shared" ref="C112:K112" si="40">C58/3.673</f>
        <v>3114.153825210999</v>
      </c>
      <c r="D112" s="177">
        <f t="shared" si="40"/>
        <v>3366.6694799891097</v>
      </c>
      <c r="E112" s="177">
        <f t="shared" si="40"/>
        <v>4242.6275524094744</v>
      </c>
      <c r="F112" s="177">
        <f t="shared" si="40"/>
        <v>4068.5717397222975</v>
      </c>
      <c r="G112" s="177">
        <f t="shared" si="40"/>
        <v>3375.605227334604</v>
      </c>
      <c r="H112" s="177">
        <f t="shared" si="40"/>
        <v>3751.437789273074</v>
      </c>
      <c r="I112" s="177">
        <f t="shared" si="40"/>
        <v>4361.1309556221067</v>
      </c>
      <c r="J112" s="177">
        <f t="shared" si="40"/>
        <v>5143.378437244759</v>
      </c>
      <c r="K112" s="177">
        <f t="shared" si="40"/>
        <v>4949.8486251020968</v>
      </c>
    </row>
    <row r="113" ht="13.5" thickTop="1" x14ac:dyDescent="0.2"/>
  </sheetData>
  <sheetProtection algorithmName="SHA-512" hashValue="nreY4OxTXTOb8U4JqflgxKmoJNtB/ucB+xmlhRhGNiAm3XZ1ludb5y+ynFhjVJ1usHHZXpQujPtm6aaBW1hMxQ==" saltValue="MOSBBTcFU0chHKi9PbOQ+A==" spinCount="100000" sheet="1" objects="1" scenarios="1"/>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6711-77B0-4AF6-BCE5-2CB678E93BBA}">
  <sheetPr>
    <pageSetUpPr autoPageBreaks="0" fitToPage="1"/>
  </sheetPr>
  <dimension ref="B1:AB51"/>
  <sheetViews>
    <sheetView showGridLines="0" zoomScale="120" zoomScaleNormal="120" workbookViewId="0">
      <pane ySplit="7" topLeftCell="A8" activePane="bottomLeft" state="frozen"/>
      <selection pane="bottomLeft" activeCell="A8" sqref="A8"/>
    </sheetView>
  </sheetViews>
  <sheetFormatPr defaultColWidth="9.59765625" defaultRowHeight="12.75" x14ac:dyDescent="0.2"/>
  <cols>
    <col min="1" max="1" width="3" style="11" customWidth="1"/>
    <col min="2" max="2" width="81" style="11" customWidth="1"/>
    <col min="3" max="4" width="13" style="11" hidden="1" customWidth="1"/>
    <col min="5" max="11" width="13" style="11" customWidth="1"/>
    <col min="12" max="18" width="13" style="13" customWidth="1"/>
    <col min="19" max="19" width="13" style="11" customWidth="1"/>
    <col min="20" max="20" width="13" style="10" customWidth="1"/>
    <col min="21" max="27" width="13" style="3" customWidth="1"/>
    <col min="28" max="28" width="13" style="15" customWidth="1"/>
    <col min="29" max="29" width="13" style="11" customWidth="1"/>
    <col min="30" max="49" width="11" style="11" customWidth="1"/>
    <col min="50" max="16384" width="9.59765625" style="11"/>
  </cols>
  <sheetData>
    <row r="1" spans="2:28" s="7" customFormat="1" x14ac:dyDescent="0.2">
      <c r="B1" s="4" t="s">
        <v>241</v>
      </c>
      <c r="L1" s="8"/>
      <c r="M1" s="8"/>
      <c r="N1" s="8"/>
      <c r="O1" s="8"/>
      <c r="P1" s="8"/>
      <c r="Q1" s="8"/>
      <c r="R1" s="9"/>
      <c r="T1" s="10"/>
      <c r="U1" s="3"/>
      <c r="V1" s="3"/>
      <c r="W1" s="3"/>
      <c r="X1" s="3"/>
      <c r="Y1" s="3"/>
      <c r="Z1" s="3"/>
      <c r="AA1" s="3"/>
    </row>
    <row r="2" spans="2:28" s="7" customFormat="1" x14ac:dyDescent="0.2">
      <c r="L2" s="8"/>
      <c r="M2" s="8"/>
      <c r="N2" s="8"/>
      <c r="O2" s="8"/>
      <c r="P2" s="8"/>
      <c r="Q2" s="8"/>
      <c r="R2" s="9"/>
      <c r="T2" s="10"/>
      <c r="U2" s="3"/>
      <c r="V2" s="3"/>
      <c r="W2" s="3"/>
      <c r="X2" s="3"/>
      <c r="Y2" s="3"/>
      <c r="Z2" s="3"/>
      <c r="AA2" s="3"/>
    </row>
    <row r="3" spans="2:28" s="7" customFormat="1" ht="18.75" x14ac:dyDescent="0.25">
      <c r="B3" s="21" t="s">
        <v>88</v>
      </c>
      <c r="L3" s="8"/>
      <c r="M3" s="8"/>
      <c r="N3" s="8"/>
      <c r="O3" s="8"/>
      <c r="P3" s="8"/>
      <c r="Q3" s="8"/>
      <c r="R3" s="9"/>
      <c r="T3" s="10"/>
      <c r="U3" s="3"/>
      <c r="V3" s="3"/>
      <c r="W3" s="3"/>
      <c r="X3" s="3"/>
      <c r="Y3" s="3"/>
      <c r="Z3" s="3"/>
      <c r="AA3" s="3"/>
    </row>
    <row r="4" spans="2:28" s="7" customFormat="1" ht="24.95" customHeight="1" thickBot="1" x14ac:dyDescent="0.25">
      <c r="B4" s="23"/>
      <c r="C4" s="23"/>
      <c r="D4" s="23"/>
      <c r="E4" s="23"/>
      <c r="F4" s="23"/>
      <c r="G4" s="23"/>
      <c r="H4" s="23"/>
      <c r="I4" s="23"/>
      <c r="J4" s="23"/>
      <c r="K4" s="23"/>
      <c r="L4" s="8"/>
      <c r="M4" s="8"/>
      <c r="N4" s="8"/>
      <c r="O4" s="8"/>
      <c r="P4" s="8"/>
      <c r="Q4" s="8"/>
      <c r="R4" s="9"/>
      <c r="T4" s="10"/>
      <c r="U4" s="3"/>
      <c r="V4" s="3"/>
      <c r="W4" s="3"/>
      <c r="X4" s="3"/>
      <c r="Y4" s="3"/>
      <c r="Z4" s="3"/>
      <c r="AA4" s="3"/>
    </row>
    <row r="5" spans="2:28" x14ac:dyDescent="0.2">
      <c r="L5" s="12"/>
      <c r="M5" s="12"/>
      <c r="N5" s="12"/>
      <c r="O5" s="12"/>
      <c r="P5" s="12"/>
      <c r="Q5" s="12"/>
      <c r="R5" s="6"/>
      <c r="T5" s="13"/>
      <c r="U5" s="11"/>
      <c r="V5" s="11"/>
      <c r="W5" s="11"/>
      <c r="X5" s="11"/>
      <c r="Y5" s="11"/>
      <c r="Z5" s="11"/>
      <c r="AA5" s="11"/>
      <c r="AB5" s="11"/>
    </row>
    <row r="6" spans="2:28" x14ac:dyDescent="0.2">
      <c r="L6" s="12"/>
      <c r="M6" s="12"/>
      <c r="N6" s="12"/>
      <c r="O6" s="12"/>
      <c r="P6" s="12"/>
      <c r="Q6" s="12"/>
      <c r="R6" s="6"/>
      <c r="T6" s="13"/>
      <c r="U6" s="11"/>
      <c r="V6" s="11"/>
      <c r="W6" s="11"/>
      <c r="X6" s="11"/>
      <c r="Y6" s="11"/>
      <c r="Z6" s="11"/>
      <c r="AA6" s="11"/>
      <c r="AB6" s="11"/>
    </row>
    <row r="7" spans="2:28" s="13" customFormat="1" ht="14.1" customHeight="1" x14ac:dyDescent="0.2">
      <c r="B7" s="24" t="s">
        <v>214</v>
      </c>
      <c r="C7" s="25">
        <v>2016</v>
      </c>
      <c r="D7" s="25">
        <v>2017</v>
      </c>
      <c r="E7" s="25">
        <v>2018</v>
      </c>
      <c r="F7" s="25">
        <v>2019</v>
      </c>
      <c r="G7" s="25">
        <v>2020</v>
      </c>
      <c r="H7" s="25">
        <v>2021</v>
      </c>
      <c r="I7" s="25">
        <v>2022</v>
      </c>
      <c r="J7" s="25">
        <v>2023</v>
      </c>
      <c r="K7" s="25">
        <v>2024</v>
      </c>
      <c r="L7" s="14">
        <f>K7+1</f>
        <v>2025</v>
      </c>
      <c r="M7" s="14">
        <f t="shared" ref="M7:P7" si="0">L7+1</f>
        <v>2026</v>
      </c>
      <c r="N7" s="14">
        <f t="shared" si="0"/>
        <v>2027</v>
      </c>
      <c r="O7" s="14">
        <f t="shared" si="0"/>
        <v>2028</v>
      </c>
      <c r="P7" s="14">
        <f t="shared" si="0"/>
        <v>2029</v>
      </c>
      <c r="Q7" s="14">
        <f>P7+1</f>
        <v>2030</v>
      </c>
      <c r="R7" s="6"/>
      <c r="S7" s="127"/>
      <c r="T7" s="10"/>
      <c r="U7" s="10"/>
      <c r="V7" s="10"/>
      <c r="W7" s="10"/>
      <c r="X7" s="10"/>
      <c r="Y7" s="10"/>
      <c r="Z7" s="10"/>
      <c r="AA7" s="10"/>
    </row>
    <row r="8" spans="2:28" s="6" customFormat="1" ht="14.1" customHeight="1" x14ac:dyDescent="0.2">
      <c r="B8" s="13" t="s">
        <v>109</v>
      </c>
      <c r="C8" s="44">
        <v>17670.071</v>
      </c>
      <c r="D8" s="44">
        <v>19756.294000000002</v>
      </c>
      <c r="E8" s="44">
        <v>22893.491000000002</v>
      </c>
      <c r="F8" s="44">
        <v>21336.959999999999</v>
      </c>
      <c r="G8" s="44">
        <v>16132.06</v>
      </c>
      <c r="H8" s="44">
        <v>20921.115000000002</v>
      </c>
      <c r="I8" s="44">
        <v>32111.061000000002</v>
      </c>
      <c r="J8" s="44">
        <v>34629.178</v>
      </c>
      <c r="K8" s="44">
        <v>35453.716</v>
      </c>
      <c r="L8" s="47"/>
      <c r="M8" s="47"/>
      <c r="N8" s="47"/>
      <c r="O8" s="47"/>
      <c r="AB8" s="69"/>
    </row>
    <row r="9" spans="2:28" s="6" customFormat="1" ht="14.1" customHeight="1" x14ac:dyDescent="0.2">
      <c r="B9" s="13" t="s">
        <v>110</v>
      </c>
      <c r="C9" s="44">
        <v>-13443.563</v>
      </c>
      <c r="D9" s="44">
        <v>-15330.200999999999</v>
      </c>
      <c r="E9" s="44">
        <v>-17824.106</v>
      </c>
      <c r="F9" s="44">
        <v>-16358.645</v>
      </c>
      <c r="G9" s="44">
        <v>-10349.052</v>
      </c>
      <c r="H9" s="44">
        <v>-16107.072</v>
      </c>
      <c r="I9" s="44">
        <v>-26443.179</v>
      </c>
      <c r="J9" s="44">
        <v>-28792.893</v>
      </c>
      <c r="K9" s="44">
        <v>-29237.684000000001</v>
      </c>
      <c r="L9" s="44"/>
      <c r="M9" s="44"/>
      <c r="N9" s="44"/>
      <c r="O9" s="44"/>
      <c r="AB9" s="69"/>
    </row>
    <row r="10" spans="2:28" s="13" customFormat="1" ht="14.1" customHeight="1" x14ac:dyDescent="0.2">
      <c r="B10" s="6" t="s">
        <v>40</v>
      </c>
      <c r="C10" s="47">
        <v>4226.5079999999998</v>
      </c>
      <c r="D10" s="47">
        <v>4426.0929999999998</v>
      </c>
      <c r="E10" s="47">
        <v>5069.3850000000002</v>
      </c>
      <c r="F10" s="47">
        <v>4978.3149999999996</v>
      </c>
      <c r="G10" s="47">
        <v>5783.0079999999998</v>
      </c>
      <c r="H10" s="47">
        <v>4814.0429999999997</v>
      </c>
      <c r="I10" s="47">
        <v>5667.8819999999996</v>
      </c>
      <c r="J10" s="47">
        <v>5836.2849999999999</v>
      </c>
      <c r="K10" s="47">
        <v>6216.0320000000002</v>
      </c>
      <c r="L10" s="44"/>
      <c r="M10" s="44"/>
      <c r="N10" s="44"/>
      <c r="O10" s="44"/>
      <c r="T10" s="10"/>
      <c r="U10" s="10"/>
      <c r="V10" s="10"/>
      <c r="W10" s="10"/>
      <c r="X10" s="10"/>
      <c r="Y10" s="10"/>
      <c r="Z10" s="10"/>
      <c r="AA10" s="10"/>
      <c r="AB10" s="69"/>
    </row>
    <row r="11" spans="2:28" s="6" customFormat="1" ht="14.1" customHeight="1" x14ac:dyDescent="0.2">
      <c r="B11" s="13"/>
      <c r="C11" s="44"/>
      <c r="D11" s="44"/>
      <c r="E11" s="44"/>
      <c r="F11" s="44"/>
      <c r="G11" s="44"/>
      <c r="H11" s="44"/>
      <c r="I11" s="44"/>
      <c r="J11" s="44"/>
      <c r="K11" s="44"/>
      <c r="L11" s="70"/>
      <c r="M11" s="70"/>
      <c r="N11" s="70"/>
      <c r="O11" s="70"/>
      <c r="P11" s="18"/>
      <c r="Q11" s="18"/>
      <c r="R11" s="18"/>
      <c r="AB11" s="69"/>
    </row>
    <row r="12" spans="2:28" s="6" customFormat="1" ht="14.1" customHeight="1" x14ac:dyDescent="0.2">
      <c r="B12" s="13" t="s">
        <v>111</v>
      </c>
      <c r="C12" s="44">
        <v>-2549.7820000000002</v>
      </c>
      <c r="D12" s="44">
        <v>-2723.3339999999998</v>
      </c>
      <c r="E12" s="44">
        <v>-3025.482</v>
      </c>
      <c r="F12" s="44">
        <v>-2807.0410000000002</v>
      </c>
      <c r="G12" s="44">
        <v>-3069.3020000000001</v>
      </c>
      <c r="H12" s="44">
        <v>-2422.2269999999999</v>
      </c>
      <c r="I12" s="44">
        <v>-2761.6309999999999</v>
      </c>
      <c r="J12" s="44">
        <v>-2916.538</v>
      </c>
      <c r="K12" s="44">
        <v>-3194.942</v>
      </c>
      <c r="L12" s="70"/>
      <c r="M12" s="70"/>
      <c r="N12" s="70"/>
      <c r="O12" s="70"/>
      <c r="P12" s="18"/>
      <c r="Q12" s="18"/>
      <c r="R12" s="18"/>
      <c r="AB12" s="69"/>
    </row>
    <row r="13" spans="2:28" s="6" customFormat="1" ht="14.1" customHeight="1" x14ac:dyDescent="0.2">
      <c r="B13" s="13" t="s">
        <v>112</v>
      </c>
      <c r="C13" s="44">
        <v>160.995</v>
      </c>
      <c r="D13" s="44">
        <v>192.98400000000001</v>
      </c>
      <c r="E13" s="44">
        <v>237.732</v>
      </c>
      <c r="F13" s="44">
        <v>155.661</v>
      </c>
      <c r="G13" s="44">
        <v>113.70399999999999</v>
      </c>
      <c r="H13" s="44">
        <v>72.302000000000007</v>
      </c>
      <c r="I13" s="44">
        <v>103.342</v>
      </c>
      <c r="J13" s="44">
        <v>145.64500000000001</v>
      </c>
      <c r="K13" s="44">
        <v>138.059</v>
      </c>
      <c r="L13" s="47"/>
      <c r="M13" s="47"/>
      <c r="N13" s="47"/>
      <c r="O13" s="47"/>
      <c r="AB13" s="74"/>
    </row>
    <row r="14" spans="2:28" s="6" customFormat="1" ht="14.1" customHeight="1" x14ac:dyDescent="0.2">
      <c r="B14" s="13" t="s">
        <v>113</v>
      </c>
      <c r="C14" s="44">
        <v>-59.252000000000002</v>
      </c>
      <c r="D14" s="44">
        <v>-75.427999999999997</v>
      </c>
      <c r="E14" s="44">
        <v>-36.695</v>
      </c>
      <c r="F14" s="44">
        <f>-18.427-48.018</f>
        <v>-66.444999999999993</v>
      </c>
      <c r="G14" s="44">
        <f>-70.352-196.889</f>
        <v>-267.24099999999999</v>
      </c>
      <c r="H14" s="44">
        <f>-30.209-4.626</f>
        <v>-34.835000000000001</v>
      </c>
      <c r="I14" s="44">
        <v>-36.177</v>
      </c>
      <c r="J14" s="44">
        <v>-82.143000000000001</v>
      </c>
      <c r="K14" s="44">
        <v>-90.254000000000005</v>
      </c>
      <c r="L14" s="70"/>
      <c r="M14" s="70"/>
      <c r="N14" s="70"/>
      <c r="O14" s="70"/>
      <c r="P14" s="18"/>
      <c r="Q14" s="18"/>
      <c r="R14" s="18"/>
      <c r="AB14" s="69"/>
    </row>
    <row r="15" spans="2:28" s="13" customFormat="1" ht="14.1" customHeight="1" x14ac:dyDescent="0.2">
      <c r="B15" s="6" t="s">
        <v>114</v>
      </c>
      <c r="C15" s="47">
        <v>1778.4690000000001</v>
      </c>
      <c r="D15" s="47">
        <v>1820.3150000000001</v>
      </c>
      <c r="E15" s="47">
        <v>2244.94</v>
      </c>
      <c r="F15" s="47">
        <v>2260.4899999999998</v>
      </c>
      <c r="G15" s="47">
        <v>2560.1689999999999</v>
      </c>
      <c r="H15" s="47">
        <v>2429.2829999999999</v>
      </c>
      <c r="I15" s="47">
        <v>2973.4160000000002</v>
      </c>
      <c r="J15" s="47">
        <v>2983.2489999999998</v>
      </c>
      <c r="K15" s="47">
        <v>3068.895</v>
      </c>
      <c r="L15" s="44"/>
      <c r="M15" s="44"/>
      <c r="N15" s="44"/>
      <c r="O15" s="44"/>
      <c r="T15" s="10"/>
      <c r="U15" s="10"/>
      <c r="V15" s="10"/>
      <c r="W15" s="10"/>
      <c r="X15" s="10"/>
      <c r="Y15" s="10"/>
      <c r="Z15" s="10"/>
      <c r="AA15" s="10"/>
      <c r="AB15" s="69"/>
    </row>
    <row r="16" spans="2:28" s="6" customFormat="1" ht="14.1" customHeight="1" x14ac:dyDescent="0.2">
      <c r="B16" s="13"/>
      <c r="C16" s="44"/>
      <c r="D16" s="44"/>
      <c r="E16" s="44"/>
      <c r="F16" s="44"/>
      <c r="G16" s="44"/>
      <c r="H16" s="44"/>
      <c r="I16" s="44"/>
      <c r="J16" s="44"/>
      <c r="K16" s="44"/>
      <c r="L16" s="75"/>
      <c r="M16" s="75"/>
      <c r="N16" s="75"/>
      <c r="O16" s="75"/>
      <c r="AB16" s="76"/>
    </row>
    <row r="17" spans="2:28" s="6" customFormat="1" ht="14.1" customHeight="1" x14ac:dyDescent="0.2">
      <c r="B17" s="13" t="s">
        <v>115</v>
      </c>
      <c r="C17" s="44">
        <v>2.4910000000000001</v>
      </c>
      <c r="D17" s="44">
        <v>2.6629999999999998</v>
      </c>
      <c r="E17" s="44">
        <v>64.450999999999993</v>
      </c>
      <c r="F17" s="44">
        <v>121.453</v>
      </c>
      <c r="G17" s="44">
        <v>47.848999999999997</v>
      </c>
      <c r="H17" s="44">
        <v>7.6859999999999999</v>
      </c>
      <c r="I17" s="44">
        <v>54.697000000000003</v>
      </c>
      <c r="J17" s="44">
        <v>98.834000000000003</v>
      </c>
      <c r="K17" s="44">
        <v>143.893</v>
      </c>
      <c r="L17" s="70"/>
      <c r="M17" s="70"/>
      <c r="N17" s="70"/>
      <c r="O17" s="70"/>
      <c r="P17" s="18"/>
      <c r="Q17" s="18"/>
      <c r="R17" s="18"/>
      <c r="AB17" s="69"/>
    </row>
    <row r="18" spans="2:28" s="6" customFormat="1" ht="14.1" customHeight="1" x14ac:dyDescent="0.2">
      <c r="B18" s="13" t="s">
        <v>116</v>
      </c>
      <c r="C18" s="44">
        <v>0</v>
      </c>
      <c r="D18" s="44">
        <v>-18.771000000000001</v>
      </c>
      <c r="E18" s="44">
        <v>-183.65199999999999</v>
      </c>
      <c r="F18" s="44">
        <v>-228.13300000000001</v>
      </c>
      <c r="G18" s="44">
        <v>-212.048</v>
      </c>
      <c r="H18" s="44">
        <v>-184.55799999999999</v>
      </c>
      <c r="I18" s="44">
        <v>-279.60500000000002</v>
      </c>
      <c r="J18" s="44">
        <v>-432.75700000000001</v>
      </c>
      <c r="K18" s="44">
        <v>-457.11099999999999</v>
      </c>
      <c r="L18" s="70"/>
      <c r="M18" s="70"/>
      <c r="N18" s="70"/>
      <c r="O18" s="70"/>
      <c r="P18" s="18"/>
      <c r="Q18" s="18"/>
      <c r="R18" s="18"/>
      <c r="AB18" s="69"/>
    </row>
    <row r="19" spans="2:28" s="13" customFormat="1" ht="14.1" customHeight="1" x14ac:dyDescent="0.2">
      <c r="B19" s="6" t="s">
        <v>122</v>
      </c>
      <c r="C19" s="47">
        <v>1780.96</v>
      </c>
      <c r="D19" s="47">
        <v>1804.2070000000001</v>
      </c>
      <c r="E19" s="47">
        <v>2125.739</v>
      </c>
      <c r="F19" s="47">
        <v>2153.81</v>
      </c>
      <c r="G19" s="47">
        <v>2395.9699999999998</v>
      </c>
      <c r="H19" s="47">
        <v>2252.4110000000001</v>
      </c>
      <c r="I19" s="47">
        <v>2748.5079999999998</v>
      </c>
      <c r="J19" s="47">
        <v>2649.326</v>
      </c>
      <c r="K19" s="47">
        <v>2755.6770000000001</v>
      </c>
      <c r="L19" s="44"/>
      <c r="M19" s="44"/>
      <c r="N19" s="44"/>
      <c r="O19" s="44"/>
      <c r="T19" s="10"/>
      <c r="U19" s="10"/>
      <c r="V19" s="10"/>
      <c r="W19" s="10"/>
      <c r="X19" s="10"/>
      <c r="Y19" s="10"/>
      <c r="Z19" s="10"/>
      <c r="AA19" s="10"/>
      <c r="AB19" s="69"/>
    </row>
    <row r="20" spans="2:28" s="13" customFormat="1" ht="14.1" customHeight="1" x14ac:dyDescent="0.2">
      <c r="C20" s="44"/>
      <c r="D20" s="44"/>
      <c r="E20" s="44"/>
      <c r="F20" s="44"/>
      <c r="G20" s="44"/>
      <c r="H20" s="44"/>
      <c r="I20" s="44"/>
      <c r="J20" s="44"/>
      <c r="K20" s="44"/>
      <c r="L20" s="44"/>
      <c r="M20" s="44"/>
      <c r="N20" s="44"/>
      <c r="O20" s="44"/>
      <c r="T20" s="10"/>
      <c r="U20" s="10"/>
      <c r="V20" s="10"/>
      <c r="W20" s="10"/>
      <c r="X20" s="10"/>
      <c r="Y20" s="10"/>
      <c r="Z20" s="10"/>
      <c r="AA20" s="10"/>
      <c r="AB20" s="69"/>
    </row>
    <row r="21" spans="2:28" s="6" customFormat="1" ht="14.1" customHeight="1" x14ac:dyDescent="0.2">
      <c r="B21" s="13" t="s">
        <v>117</v>
      </c>
      <c r="C21" s="44">
        <v>0</v>
      </c>
      <c r="D21" s="44">
        <v>0</v>
      </c>
      <c r="E21" s="44">
        <v>0</v>
      </c>
      <c r="F21" s="44">
        <v>0</v>
      </c>
      <c r="G21" s="44">
        <v>0</v>
      </c>
      <c r="H21" s="44">
        <v>0</v>
      </c>
      <c r="I21" s="44">
        <v>0</v>
      </c>
      <c r="J21" s="44">
        <v>-18.837</v>
      </c>
      <c r="K21" s="44">
        <v>-283.39400000000001</v>
      </c>
      <c r="L21" s="47"/>
      <c r="M21" s="47"/>
      <c r="N21" s="47"/>
      <c r="O21" s="47"/>
      <c r="S21" s="86"/>
      <c r="AB21" s="69"/>
    </row>
    <row r="22" spans="2:28" s="6" customFormat="1" ht="14.1" customHeight="1" x14ac:dyDescent="0.2">
      <c r="B22" s="6" t="s">
        <v>123</v>
      </c>
      <c r="C22" s="47">
        <v>1780.96</v>
      </c>
      <c r="D22" s="47">
        <v>1804.2070000000001</v>
      </c>
      <c r="E22" s="47">
        <v>2125.739</v>
      </c>
      <c r="F22" s="47">
        <v>2153.81</v>
      </c>
      <c r="G22" s="47">
        <v>2395.9699999999998</v>
      </c>
      <c r="H22" s="47">
        <v>2252.4110000000001</v>
      </c>
      <c r="I22" s="47">
        <v>2748.5079999999998</v>
      </c>
      <c r="J22" s="47">
        <v>2630.489</v>
      </c>
      <c r="K22" s="47">
        <v>2472.2829999999999</v>
      </c>
      <c r="L22" s="70"/>
      <c r="M22" s="70"/>
      <c r="N22" s="70"/>
      <c r="O22" s="70"/>
      <c r="P22" s="18"/>
      <c r="Q22" s="18"/>
      <c r="R22" s="18"/>
      <c r="AB22" s="69"/>
    </row>
    <row r="23" spans="2:28" s="13" customFormat="1" ht="14.1" customHeight="1" x14ac:dyDescent="0.2">
      <c r="C23" s="44"/>
      <c r="D23" s="44"/>
      <c r="E23" s="44"/>
      <c r="F23" s="44"/>
      <c r="G23" s="44"/>
      <c r="H23" s="44"/>
      <c r="I23" s="44"/>
      <c r="J23" s="44"/>
      <c r="K23" s="44"/>
      <c r="L23" s="44"/>
      <c r="M23" s="44"/>
      <c r="N23" s="44"/>
      <c r="O23" s="44"/>
      <c r="T23" s="10"/>
      <c r="U23" s="10"/>
      <c r="V23" s="10"/>
      <c r="W23" s="10"/>
      <c r="X23" s="10"/>
      <c r="Y23" s="10"/>
      <c r="Z23" s="10"/>
      <c r="AA23" s="10"/>
      <c r="AB23" s="69"/>
    </row>
    <row r="24" spans="2:28" s="6" customFormat="1" ht="14.1" customHeight="1" x14ac:dyDescent="0.2">
      <c r="B24" s="13" t="s">
        <v>118</v>
      </c>
      <c r="C24" s="44">
        <v>0</v>
      </c>
      <c r="D24" s="44">
        <v>0</v>
      </c>
      <c r="E24" s="44">
        <v>0</v>
      </c>
      <c r="F24" s="44">
        <v>0</v>
      </c>
      <c r="G24" s="44">
        <v>0</v>
      </c>
      <c r="H24" s="44">
        <v>0</v>
      </c>
      <c r="I24" s="44">
        <v>0</v>
      </c>
      <c r="J24" s="44">
        <v>-29.068000000000001</v>
      </c>
      <c r="K24" s="44">
        <v>-52.008000000000003</v>
      </c>
      <c r="L24" s="47"/>
      <c r="M24" s="47"/>
      <c r="N24" s="47"/>
      <c r="O24" s="47"/>
      <c r="S24" s="86"/>
      <c r="AB24" s="69"/>
    </row>
    <row r="25" spans="2:28" s="13" customFormat="1" ht="14.1" customHeight="1" x14ac:dyDescent="0.2">
      <c r="B25" s="6" t="s">
        <v>119</v>
      </c>
      <c r="C25" s="47">
        <v>1780.96</v>
      </c>
      <c r="D25" s="47">
        <v>1804.2070000000001</v>
      </c>
      <c r="E25" s="47">
        <v>2125.739</v>
      </c>
      <c r="F25" s="47">
        <v>2153.81</v>
      </c>
      <c r="G25" s="47">
        <v>2395.9699999999998</v>
      </c>
      <c r="H25" s="47">
        <v>2252.4110000000001</v>
      </c>
      <c r="I25" s="47">
        <v>2748.5079999999998</v>
      </c>
      <c r="J25" s="47">
        <v>2601.4209999999998</v>
      </c>
      <c r="K25" s="47">
        <v>2420.2750000000001</v>
      </c>
      <c r="L25" s="44"/>
      <c r="M25" s="44"/>
      <c r="N25" s="44"/>
      <c r="O25" s="44"/>
      <c r="T25" s="10"/>
      <c r="U25" s="10"/>
      <c r="V25" s="10"/>
      <c r="W25" s="10"/>
      <c r="X25" s="10"/>
      <c r="Y25" s="10"/>
      <c r="Z25" s="10"/>
      <c r="AA25" s="10"/>
      <c r="AB25" s="69"/>
    </row>
    <row r="26" spans="2:28" s="13" customFormat="1" ht="14.1" customHeight="1" x14ac:dyDescent="0.2">
      <c r="C26" s="44"/>
      <c r="D26" s="44"/>
      <c r="E26" s="44"/>
      <c r="F26" s="44"/>
      <c r="G26" s="44"/>
      <c r="H26" s="44"/>
      <c r="I26" s="44"/>
      <c r="J26" s="44"/>
      <c r="K26" s="44"/>
      <c r="L26" s="44"/>
      <c r="M26" s="44"/>
      <c r="N26" s="44"/>
      <c r="O26" s="44"/>
      <c r="T26" s="10"/>
      <c r="U26" s="10"/>
      <c r="V26" s="10"/>
      <c r="W26" s="10"/>
      <c r="X26" s="10"/>
      <c r="Y26" s="10"/>
      <c r="Z26" s="10"/>
      <c r="AA26" s="10"/>
      <c r="AB26" s="69"/>
    </row>
    <row r="27" spans="2:28" s="13" customFormat="1" ht="14.1" customHeight="1" thickBot="1" x14ac:dyDescent="0.25">
      <c r="B27" s="161" t="s">
        <v>120</v>
      </c>
      <c r="C27" s="205">
        <v>0.14199999999999999</v>
      </c>
      <c r="D27" s="205">
        <v>0.14399999999999999</v>
      </c>
      <c r="E27" s="205">
        <v>0.17</v>
      </c>
      <c r="F27" s="205">
        <v>0.17199999999999999</v>
      </c>
      <c r="G27" s="205">
        <v>0.192</v>
      </c>
      <c r="H27" s="205">
        <v>0.18</v>
      </c>
      <c r="I27" s="205">
        <v>0.22</v>
      </c>
      <c r="J27" s="205">
        <v>0.20799999999999999</v>
      </c>
      <c r="K27" s="205">
        <v>0.19400000000000001</v>
      </c>
      <c r="L27" s="44"/>
      <c r="M27" s="44"/>
      <c r="N27" s="44"/>
      <c r="O27" s="44"/>
      <c r="T27" s="10"/>
      <c r="U27" s="10"/>
      <c r="V27" s="10"/>
      <c r="W27" s="10"/>
      <c r="X27" s="10"/>
      <c r="Y27" s="10"/>
      <c r="Z27" s="10"/>
      <c r="AA27" s="10"/>
      <c r="AB27" s="69"/>
    </row>
    <row r="28" spans="2:28" s="13" customFormat="1" ht="14.1" customHeight="1" thickTop="1" x14ac:dyDescent="0.2">
      <c r="C28" s="78"/>
      <c r="D28" s="78"/>
      <c r="E28" s="78"/>
      <c r="F28" s="78"/>
      <c r="G28" s="78"/>
      <c r="H28" s="78"/>
      <c r="I28" s="78"/>
      <c r="J28" s="78"/>
      <c r="K28" s="78"/>
      <c r="L28" s="78"/>
      <c r="M28" s="78"/>
      <c r="N28" s="78"/>
      <c r="O28" s="78"/>
      <c r="S28" s="78"/>
      <c r="T28" s="10"/>
      <c r="U28" s="10"/>
      <c r="V28" s="10"/>
      <c r="W28" s="10"/>
      <c r="X28" s="10"/>
      <c r="Y28" s="10"/>
      <c r="Z28" s="10"/>
      <c r="AA28" s="10"/>
      <c r="AB28" s="18"/>
    </row>
    <row r="29" spans="2:28" s="13" customFormat="1" ht="14.1" customHeight="1" x14ac:dyDescent="0.2">
      <c r="B29" s="133"/>
      <c r="J29" s="79"/>
      <c r="K29" s="79"/>
      <c r="L29" s="79"/>
      <c r="M29" s="79"/>
      <c r="N29" s="79"/>
      <c r="O29" s="79"/>
      <c r="P29" s="6"/>
      <c r="Q29" s="6"/>
      <c r="R29" s="6"/>
      <c r="T29" s="10"/>
      <c r="U29" s="10"/>
      <c r="V29" s="10"/>
      <c r="W29" s="10"/>
      <c r="X29" s="10"/>
      <c r="Y29" s="10"/>
      <c r="Z29" s="10"/>
      <c r="AA29" s="10"/>
      <c r="AB29" s="18"/>
    </row>
    <row r="30" spans="2:28" s="13" customFormat="1" ht="14.1" customHeight="1" x14ac:dyDescent="0.2">
      <c r="B30" s="24" t="s">
        <v>215</v>
      </c>
      <c r="C30" s="25">
        <v>2016</v>
      </c>
      <c r="D30" s="25">
        <v>2017</v>
      </c>
      <c r="E30" s="25">
        <v>2018</v>
      </c>
      <c r="F30" s="25">
        <v>2019</v>
      </c>
      <c r="G30" s="25">
        <v>2020</v>
      </c>
      <c r="H30" s="25">
        <v>2021</v>
      </c>
      <c r="I30" s="25">
        <v>2022</v>
      </c>
      <c r="J30" s="25">
        <v>2023</v>
      </c>
      <c r="K30" s="25">
        <v>2024</v>
      </c>
      <c r="L30" s="14"/>
      <c r="M30" s="14"/>
      <c r="N30" s="14"/>
      <c r="O30" s="14"/>
      <c r="P30" s="14"/>
      <c r="Q30" s="14"/>
      <c r="R30" s="6"/>
      <c r="S30" s="127"/>
      <c r="T30" s="10"/>
      <c r="U30" s="10"/>
      <c r="V30" s="10"/>
      <c r="W30" s="10"/>
      <c r="X30" s="10"/>
      <c r="Y30" s="10"/>
      <c r="Z30" s="10"/>
      <c r="AA30" s="10"/>
    </row>
    <row r="31" spans="2:28" s="6" customFormat="1" ht="14.1" customHeight="1" x14ac:dyDescent="0.2">
      <c r="B31" s="13" t="s">
        <v>109</v>
      </c>
      <c r="C31" s="44">
        <f t="shared" ref="C31:K31" si="1">C8/3.673</f>
        <v>4810.8007078682276</v>
      </c>
      <c r="D31" s="44">
        <f t="shared" si="1"/>
        <v>5378.7895453307929</v>
      </c>
      <c r="E31" s="44">
        <f t="shared" si="1"/>
        <v>6232.9134222706243</v>
      </c>
      <c r="F31" s="44">
        <f t="shared" si="1"/>
        <v>5809.1369452763402</v>
      </c>
      <c r="G31" s="44">
        <f t="shared" si="1"/>
        <v>4392.0664307105908</v>
      </c>
      <c r="H31" s="44">
        <f t="shared" si="1"/>
        <v>5695.9202286958889</v>
      </c>
      <c r="I31" s="44">
        <f t="shared" si="1"/>
        <v>8742.4614756329975</v>
      </c>
      <c r="J31" s="44">
        <f t="shared" si="1"/>
        <v>9428.0364824394219</v>
      </c>
      <c r="K31" s="44">
        <f>K8/3.673</f>
        <v>9652.522733460386</v>
      </c>
      <c r="L31" s="47"/>
      <c r="M31" s="47"/>
      <c r="N31" s="47"/>
      <c r="O31" s="47"/>
      <c r="AB31" s="69"/>
    </row>
    <row r="32" spans="2:28" s="6" customFormat="1" ht="14.1" customHeight="1" x14ac:dyDescent="0.2">
      <c r="B32" s="13" t="s">
        <v>110</v>
      </c>
      <c r="C32" s="44">
        <f t="shared" ref="C32:K32" si="2">C9/3.673</f>
        <v>-3660.1042744350666</v>
      </c>
      <c r="D32" s="44">
        <f t="shared" si="2"/>
        <v>-4173.7546964334333</v>
      </c>
      <c r="E32" s="44">
        <f t="shared" si="2"/>
        <v>-4852.7378164987749</v>
      </c>
      <c r="F32" s="44">
        <f t="shared" si="2"/>
        <v>-4453.7557854614761</v>
      </c>
      <c r="G32" s="44">
        <f t="shared" si="2"/>
        <v>-2817.6019602504762</v>
      </c>
      <c r="H32" s="44">
        <f t="shared" si="2"/>
        <v>-4385.2632725292679</v>
      </c>
      <c r="I32" s="44">
        <f t="shared" si="2"/>
        <v>-7199.3408657772934</v>
      </c>
      <c r="J32" s="44">
        <f t="shared" si="2"/>
        <v>-7839.0669752246122</v>
      </c>
      <c r="K32" s="44">
        <f t="shared" si="2"/>
        <v>-7960.1644432344137</v>
      </c>
      <c r="L32" s="47"/>
      <c r="M32" s="47"/>
      <c r="N32" s="47"/>
      <c r="O32" s="47"/>
      <c r="AB32" s="69"/>
    </row>
    <row r="33" spans="2:28" s="13" customFormat="1" ht="14.1" customHeight="1" x14ac:dyDescent="0.2">
      <c r="B33" s="6" t="s">
        <v>40</v>
      </c>
      <c r="C33" s="47">
        <f t="shared" ref="C33:K33" si="3">C10/3.673</f>
        <v>1150.6964334331608</v>
      </c>
      <c r="D33" s="47">
        <f t="shared" si="3"/>
        <v>1205.0348488973591</v>
      </c>
      <c r="E33" s="47">
        <f t="shared" si="3"/>
        <v>1380.1756057718487</v>
      </c>
      <c r="F33" s="47">
        <f t="shared" si="3"/>
        <v>1355.3811598148652</v>
      </c>
      <c r="G33" s="47">
        <f t="shared" si="3"/>
        <v>1574.4644704601142</v>
      </c>
      <c r="H33" s="47">
        <f t="shared" si="3"/>
        <v>1310.6569561666213</v>
      </c>
      <c r="I33" s="47">
        <f t="shared" si="3"/>
        <v>1543.1206098557036</v>
      </c>
      <c r="J33" s="47">
        <f t="shared" si="3"/>
        <v>1588.9695072148106</v>
      </c>
      <c r="K33" s="47">
        <f t="shared" si="3"/>
        <v>1692.3582902259734</v>
      </c>
      <c r="L33" s="44"/>
      <c r="M33" s="44"/>
      <c r="N33" s="44"/>
      <c r="O33" s="44"/>
      <c r="T33" s="10"/>
      <c r="U33" s="10"/>
      <c r="V33" s="10"/>
      <c r="W33" s="10"/>
      <c r="X33" s="10"/>
      <c r="Y33" s="10"/>
      <c r="Z33" s="10"/>
      <c r="AA33" s="10"/>
      <c r="AB33" s="82"/>
    </row>
    <row r="34" spans="2:28" s="13" customFormat="1" ht="14.1" customHeight="1" x14ac:dyDescent="0.2">
      <c r="C34" s="44"/>
      <c r="D34" s="44"/>
      <c r="E34" s="44"/>
      <c r="F34" s="44"/>
      <c r="G34" s="44"/>
      <c r="H34" s="44"/>
      <c r="I34" s="44"/>
      <c r="J34" s="44"/>
      <c r="K34" s="44"/>
      <c r="L34" s="44"/>
      <c r="M34" s="44"/>
      <c r="N34" s="44"/>
      <c r="O34" s="44"/>
      <c r="T34" s="10"/>
      <c r="U34" s="10"/>
      <c r="V34" s="10"/>
      <c r="W34" s="10"/>
      <c r="X34" s="10"/>
      <c r="Y34" s="10"/>
      <c r="Z34" s="10"/>
      <c r="AA34" s="10"/>
      <c r="AB34" s="69"/>
    </row>
    <row r="35" spans="2:28" s="6" customFormat="1" ht="14.1" customHeight="1" x14ac:dyDescent="0.2">
      <c r="B35" s="13" t="s">
        <v>111</v>
      </c>
      <c r="C35" s="44">
        <f t="shared" ref="C35:K35" si="4">C12/3.673</f>
        <v>-694.19602504764498</v>
      </c>
      <c r="D35" s="44">
        <f t="shared" si="4"/>
        <v>-741.44677375442416</v>
      </c>
      <c r="E35" s="44">
        <f t="shared" si="4"/>
        <v>-823.70868499863866</v>
      </c>
      <c r="F35" s="44">
        <f t="shared" si="4"/>
        <v>-764.23659134222714</v>
      </c>
      <c r="G35" s="44">
        <f t="shared" si="4"/>
        <v>-835.63898720392058</v>
      </c>
      <c r="H35" s="44">
        <f t="shared" si="4"/>
        <v>-659.46828205826296</v>
      </c>
      <c r="I35" s="44">
        <f t="shared" si="4"/>
        <v>-751.87340049006252</v>
      </c>
      <c r="J35" s="44">
        <f t="shared" si="4"/>
        <v>-794.04791723386882</v>
      </c>
      <c r="K35" s="44">
        <f t="shared" si="4"/>
        <v>-869.84535801796892</v>
      </c>
      <c r="L35" s="47"/>
      <c r="M35" s="47"/>
      <c r="N35" s="47"/>
      <c r="O35" s="47"/>
      <c r="AB35" s="82"/>
    </row>
    <row r="36" spans="2:28" s="13" customFormat="1" ht="14.1" customHeight="1" x14ac:dyDescent="0.2">
      <c r="B36" s="13" t="s">
        <v>112</v>
      </c>
      <c r="C36" s="44">
        <f t="shared" ref="C36:K36" si="5">C13/3.673</f>
        <v>43.832017424448679</v>
      </c>
      <c r="D36" s="44">
        <f t="shared" si="5"/>
        <v>52.541246937108632</v>
      </c>
      <c r="E36" s="44">
        <f t="shared" si="5"/>
        <v>64.724203648243943</v>
      </c>
      <c r="F36" s="44">
        <f t="shared" si="5"/>
        <v>42.379798529812142</v>
      </c>
      <c r="G36" s="44">
        <f t="shared" si="5"/>
        <v>30.956711135311732</v>
      </c>
      <c r="H36" s="44">
        <f t="shared" si="5"/>
        <v>19.68472638170433</v>
      </c>
      <c r="I36" s="44">
        <f t="shared" si="5"/>
        <v>28.135583991287774</v>
      </c>
      <c r="J36" s="44">
        <f t="shared" si="5"/>
        <v>39.652872311462019</v>
      </c>
      <c r="K36" s="44">
        <f t="shared" si="5"/>
        <v>37.58753062891369</v>
      </c>
      <c r="L36" s="44"/>
      <c r="M36" s="44"/>
      <c r="N36" s="44"/>
      <c r="O36" s="44"/>
      <c r="T36" s="10"/>
      <c r="U36" s="10"/>
      <c r="V36" s="10"/>
      <c r="W36" s="10"/>
      <c r="X36" s="10"/>
      <c r="Y36" s="10"/>
      <c r="Z36" s="10"/>
      <c r="AA36" s="10"/>
      <c r="AB36" s="69"/>
    </row>
    <row r="37" spans="2:28" s="13" customFormat="1" ht="14.1" customHeight="1" x14ac:dyDescent="0.2">
      <c r="B37" s="13" t="s">
        <v>113</v>
      </c>
      <c r="C37" s="44">
        <f t="shared" ref="C37:K37" si="6">C14/3.673</f>
        <v>-16.131772393139123</v>
      </c>
      <c r="D37" s="44">
        <f t="shared" si="6"/>
        <v>-20.535801796896269</v>
      </c>
      <c r="E37" s="44">
        <f t="shared" si="6"/>
        <v>-9.99047100462837</v>
      </c>
      <c r="F37" s="44">
        <f t="shared" si="6"/>
        <v>-18.090117070514562</v>
      </c>
      <c r="G37" s="44">
        <f t="shared" si="6"/>
        <v>-72.75823577457119</v>
      </c>
      <c r="H37" s="44">
        <f t="shared" si="6"/>
        <v>-9.4840729648788464</v>
      </c>
      <c r="I37" s="44">
        <f t="shared" si="6"/>
        <v>-9.8494418731282334</v>
      </c>
      <c r="J37" s="44">
        <f t="shared" si="6"/>
        <v>-22.364007623196297</v>
      </c>
      <c r="K37" s="44">
        <f t="shared" si="6"/>
        <v>-24.572284236319085</v>
      </c>
      <c r="L37" s="44"/>
      <c r="M37" s="44"/>
      <c r="N37" s="44"/>
      <c r="O37" s="44"/>
      <c r="T37" s="10"/>
      <c r="U37" s="10"/>
      <c r="V37" s="10"/>
      <c r="W37" s="10"/>
      <c r="X37" s="10"/>
      <c r="Y37" s="10"/>
      <c r="Z37" s="10"/>
      <c r="AA37" s="10"/>
      <c r="AB37" s="69"/>
    </row>
    <row r="38" spans="2:28" s="6" customFormat="1" ht="14.1" customHeight="1" x14ac:dyDescent="0.2">
      <c r="B38" s="6" t="s">
        <v>114</v>
      </c>
      <c r="C38" s="47">
        <f t="shared" ref="C38:K38" si="7">C15/3.673</f>
        <v>484.2006534168255</v>
      </c>
      <c r="D38" s="47">
        <f t="shared" si="7"/>
        <v>495.59352028314731</v>
      </c>
      <c r="E38" s="47">
        <f t="shared" si="7"/>
        <v>611.2006534168255</v>
      </c>
      <c r="F38" s="47">
        <f t="shared" si="7"/>
        <v>615.43424993193571</v>
      </c>
      <c r="G38" s="47">
        <f t="shared" si="7"/>
        <v>697.02395861693435</v>
      </c>
      <c r="H38" s="47">
        <f t="shared" si="7"/>
        <v>661.38932752518372</v>
      </c>
      <c r="I38" s="47">
        <f t="shared" si="7"/>
        <v>809.53335148380074</v>
      </c>
      <c r="J38" s="47">
        <f t="shared" si="7"/>
        <v>812.21045466920771</v>
      </c>
      <c r="K38" s="47">
        <f t="shared" si="7"/>
        <v>835.52817860059895</v>
      </c>
      <c r="L38" s="83"/>
      <c r="M38" s="83"/>
      <c r="N38" s="83"/>
      <c r="O38" s="83"/>
      <c r="S38" s="86"/>
      <c r="AB38" s="69"/>
    </row>
    <row r="39" spans="2:28" s="13" customFormat="1" ht="14.1" customHeight="1" x14ac:dyDescent="0.2">
      <c r="C39" s="44"/>
      <c r="D39" s="44"/>
      <c r="E39" s="44"/>
      <c r="F39" s="44"/>
      <c r="G39" s="44"/>
      <c r="H39" s="44"/>
      <c r="I39" s="44"/>
      <c r="J39" s="44"/>
      <c r="K39" s="44"/>
      <c r="L39" s="44"/>
      <c r="M39" s="44"/>
      <c r="N39" s="44"/>
      <c r="O39" s="44"/>
      <c r="T39" s="10"/>
      <c r="U39" s="10"/>
      <c r="V39" s="10"/>
      <c r="W39" s="10"/>
      <c r="X39" s="10"/>
      <c r="Y39" s="10"/>
      <c r="Z39" s="10"/>
      <c r="AA39" s="10"/>
      <c r="AB39" s="69"/>
    </row>
    <row r="40" spans="2:28" s="13" customFormat="1" ht="14.1" customHeight="1" x14ac:dyDescent="0.2">
      <c r="B40" s="13" t="s">
        <v>115</v>
      </c>
      <c r="C40" s="44">
        <f t="shared" ref="C40:K40" si="8">C17/3.673</f>
        <v>0.67819221344949632</v>
      </c>
      <c r="D40" s="44">
        <f t="shared" si="8"/>
        <v>0.7250204192757963</v>
      </c>
      <c r="E40" s="44">
        <f t="shared" si="8"/>
        <v>17.547236591342227</v>
      </c>
      <c r="F40" s="44">
        <f t="shared" si="8"/>
        <v>33.066430710590801</v>
      </c>
      <c r="G40" s="44">
        <f t="shared" si="8"/>
        <v>13.027225701061802</v>
      </c>
      <c r="H40" s="44">
        <f t="shared" si="8"/>
        <v>2.092567383610128</v>
      </c>
      <c r="I40" s="44">
        <f t="shared" si="8"/>
        <v>14.891641709774028</v>
      </c>
      <c r="J40" s="44">
        <f t="shared" si="8"/>
        <v>26.908249387421726</v>
      </c>
      <c r="K40" s="44">
        <f t="shared" si="8"/>
        <v>39.175878028859245</v>
      </c>
      <c r="L40" s="44"/>
      <c r="M40" s="44"/>
      <c r="N40" s="44"/>
      <c r="O40" s="44"/>
      <c r="T40" s="10"/>
      <c r="U40" s="10"/>
      <c r="V40" s="10"/>
      <c r="W40" s="10"/>
      <c r="X40" s="10"/>
      <c r="Y40" s="10"/>
      <c r="Z40" s="10"/>
      <c r="AA40" s="10"/>
      <c r="AB40" s="69"/>
    </row>
    <row r="41" spans="2:28" s="13" customFormat="1" ht="14.1" customHeight="1" x14ac:dyDescent="0.2">
      <c r="B41" s="13" t="s">
        <v>116</v>
      </c>
      <c r="C41" s="44">
        <f t="shared" ref="C41:K41" si="9">C18/3.673</f>
        <v>0</v>
      </c>
      <c r="D41" s="44">
        <f t="shared" si="9"/>
        <v>-5.1105363463109175</v>
      </c>
      <c r="E41" s="44">
        <f t="shared" si="9"/>
        <v>-50.000544514021229</v>
      </c>
      <c r="F41" s="44">
        <f t="shared" si="9"/>
        <v>-62.110808603321537</v>
      </c>
      <c r="G41" s="44">
        <f t="shared" si="9"/>
        <v>-57.731554587530631</v>
      </c>
      <c r="H41" s="44">
        <f t="shared" si="9"/>
        <v>-50.247209365641162</v>
      </c>
      <c r="I41" s="44">
        <f t="shared" si="9"/>
        <v>-76.124421453852435</v>
      </c>
      <c r="J41" s="44">
        <f t="shared" si="9"/>
        <v>-117.82112714402396</v>
      </c>
      <c r="K41" s="44">
        <f t="shared" si="9"/>
        <v>-124.4516743806153</v>
      </c>
      <c r="L41" s="44"/>
      <c r="M41" s="44"/>
      <c r="N41" s="44"/>
      <c r="O41" s="44"/>
      <c r="T41" s="10"/>
      <c r="U41" s="10"/>
      <c r="V41" s="10"/>
      <c r="W41" s="10"/>
      <c r="X41" s="10"/>
      <c r="Y41" s="10"/>
      <c r="Z41" s="10"/>
      <c r="AA41" s="10"/>
      <c r="AB41" s="69"/>
    </row>
    <row r="42" spans="2:28" s="6" customFormat="1" ht="14.1" customHeight="1" x14ac:dyDescent="0.2">
      <c r="B42" s="6" t="s">
        <v>122</v>
      </c>
      <c r="C42" s="47">
        <f t="shared" ref="C42:K42" si="10">C19/3.673</f>
        <v>484.87884563027501</v>
      </c>
      <c r="D42" s="47">
        <f t="shared" si="10"/>
        <v>491.20800435611221</v>
      </c>
      <c r="E42" s="47">
        <f t="shared" si="10"/>
        <v>578.74734549414643</v>
      </c>
      <c r="F42" s="47">
        <f t="shared" si="10"/>
        <v>586.38987203920499</v>
      </c>
      <c r="G42" s="47">
        <f t="shared" si="10"/>
        <v>652.31962973046552</v>
      </c>
      <c r="H42" s="47">
        <f t="shared" si="10"/>
        <v>613.23468554315275</v>
      </c>
      <c r="I42" s="47">
        <f t="shared" si="10"/>
        <v>748.30057173972227</v>
      </c>
      <c r="J42" s="47">
        <f t="shared" si="10"/>
        <v>721.29757691260545</v>
      </c>
      <c r="K42" s="47">
        <f t="shared" si="10"/>
        <v>750.25238224884299</v>
      </c>
      <c r="L42" s="47"/>
      <c r="M42" s="47"/>
      <c r="N42" s="47"/>
      <c r="O42" s="47"/>
      <c r="AB42" s="69"/>
    </row>
    <row r="43" spans="2:28" s="13" customFormat="1" ht="14.1" customHeight="1" x14ac:dyDescent="0.2">
      <c r="C43" s="44"/>
      <c r="D43" s="44"/>
      <c r="E43" s="44"/>
      <c r="F43" s="44"/>
      <c r="G43" s="44"/>
      <c r="H43" s="44"/>
      <c r="I43" s="44"/>
      <c r="J43" s="44"/>
      <c r="K43" s="44"/>
      <c r="L43" s="84"/>
      <c r="M43" s="84"/>
      <c r="N43" s="84"/>
      <c r="O43" s="84"/>
      <c r="T43" s="10"/>
      <c r="U43" s="10"/>
      <c r="V43" s="10"/>
      <c r="W43" s="10"/>
      <c r="X43" s="10"/>
      <c r="Y43" s="10"/>
      <c r="Z43" s="10"/>
      <c r="AA43" s="10"/>
      <c r="AB43" s="69"/>
    </row>
    <row r="44" spans="2:28" s="6" customFormat="1" ht="14.1" customHeight="1" x14ac:dyDescent="0.2">
      <c r="B44" s="13" t="s">
        <v>117</v>
      </c>
      <c r="C44" s="44">
        <f t="shared" ref="C44:K44" si="11">C21/3.673</f>
        <v>0</v>
      </c>
      <c r="D44" s="44">
        <f t="shared" si="11"/>
        <v>0</v>
      </c>
      <c r="E44" s="44">
        <f t="shared" si="11"/>
        <v>0</v>
      </c>
      <c r="F44" s="44">
        <f t="shared" si="11"/>
        <v>0</v>
      </c>
      <c r="G44" s="44">
        <f t="shared" si="11"/>
        <v>0</v>
      </c>
      <c r="H44" s="44">
        <f t="shared" si="11"/>
        <v>0</v>
      </c>
      <c r="I44" s="44">
        <f t="shared" si="11"/>
        <v>0</v>
      </c>
      <c r="J44" s="44">
        <f t="shared" si="11"/>
        <v>-5.1285053090117065</v>
      </c>
      <c r="K44" s="44">
        <f t="shared" si="11"/>
        <v>-77.156003267084131</v>
      </c>
      <c r="L44" s="47"/>
      <c r="M44" s="47"/>
      <c r="N44" s="47"/>
      <c r="O44" s="47"/>
      <c r="AB44" s="69"/>
    </row>
    <row r="45" spans="2:28" s="13" customFormat="1" ht="14.1" customHeight="1" x14ac:dyDescent="0.2">
      <c r="B45" s="6" t="s">
        <v>123</v>
      </c>
      <c r="C45" s="47">
        <f t="shared" ref="C45:K45" si="12">C22/3.673</f>
        <v>484.87884563027501</v>
      </c>
      <c r="D45" s="47">
        <f t="shared" si="12"/>
        <v>491.20800435611221</v>
      </c>
      <c r="E45" s="47">
        <f t="shared" si="12"/>
        <v>578.74734549414643</v>
      </c>
      <c r="F45" s="47">
        <f t="shared" si="12"/>
        <v>586.38987203920499</v>
      </c>
      <c r="G45" s="47">
        <f t="shared" si="12"/>
        <v>652.31962973046552</v>
      </c>
      <c r="H45" s="47">
        <f t="shared" si="12"/>
        <v>613.23468554315275</v>
      </c>
      <c r="I45" s="47">
        <f t="shared" si="12"/>
        <v>748.30057173972227</v>
      </c>
      <c r="J45" s="47">
        <f t="shared" si="12"/>
        <v>716.16907160359381</v>
      </c>
      <c r="K45" s="47">
        <f t="shared" si="12"/>
        <v>673.09637898175879</v>
      </c>
      <c r="L45" s="44"/>
      <c r="M45" s="44"/>
      <c r="N45" s="44"/>
      <c r="O45" s="44"/>
      <c r="S45" s="79"/>
      <c r="T45" s="10"/>
      <c r="U45" s="10"/>
      <c r="V45" s="10"/>
      <c r="W45" s="10"/>
      <c r="X45" s="10"/>
      <c r="Y45" s="10"/>
      <c r="Z45" s="10"/>
      <c r="AA45" s="10"/>
      <c r="AB45" s="82"/>
    </row>
    <row r="46" spans="2:28" s="6" customFormat="1" ht="14.1" customHeight="1" x14ac:dyDescent="0.2">
      <c r="B46" s="13"/>
      <c r="C46" s="44"/>
      <c r="D46" s="44"/>
      <c r="E46" s="44"/>
      <c r="F46" s="44"/>
      <c r="G46" s="44"/>
      <c r="H46" s="44"/>
      <c r="I46" s="44"/>
      <c r="J46" s="44"/>
      <c r="K46" s="44"/>
      <c r="L46" s="47"/>
      <c r="M46" s="47"/>
      <c r="N46" s="47"/>
      <c r="O46" s="47"/>
      <c r="AB46" s="69"/>
    </row>
    <row r="47" spans="2:28" s="13" customFormat="1" ht="14.1" customHeight="1" x14ac:dyDescent="0.2">
      <c r="B47" s="13" t="s">
        <v>118</v>
      </c>
      <c r="C47" s="44">
        <f t="shared" ref="C47:K47" si="13">C24/3.673</f>
        <v>0</v>
      </c>
      <c r="D47" s="44">
        <f t="shared" si="13"/>
        <v>0</v>
      </c>
      <c r="E47" s="44">
        <f t="shared" si="13"/>
        <v>0</v>
      </c>
      <c r="F47" s="44">
        <f t="shared" si="13"/>
        <v>0</v>
      </c>
      <c r="G47" s="44">
        <f t="shared" si="13"/>
        <v>0</v>
      </c>
      <c r="H47" s="44">
        <f t="shared" si="13"/>
        <v>0</v>
      </c>
      <c r="I47" s="44">
        <f t="shared" si="13"/>
        <v>0</v>
      </c>
      <c r="J47" s="44">
        <f t="shared" si="13"/>
        <v>-7.913966784644705</v>
      </c>
      <c r="K47" s="44">
        <f t="shared" si="13"/>
        <v>-14.159542608222162</v>
      </c>
      <c r="L47" s="44"/>
      <c r="M47" s="44"/>
      <c r="N47" s="44"/>
      <c r="O47" s="44"/>
      <c r="T47" s="10"/>
      <c r="U47" s="10"/>
      <c r="V47" s="10"/>
      <c r="W47" s="10"/>
      <c r="X47" s="10"/>
      <c r="Y47" s="10"/>
      <c r="Z47" s="10"/>
      <c r="AA47" s="10"/>
      <c r="AB47" s="69"/>
    </row>
    <row r="48" spans="2:28" x14ac:dyDescent="0.2">
      <c r="B48" s="6" t="s">
        <v>119</v>
      </c>
      <c r="C48" s="47">
        <f t="shared" ref="C48:K48" si="14">C25/3.673</f>
        <v>484.87884563027501</v>
      </c>
      <c r="D48" s="47">
        <f t="shared" si="14"/>
        <v>491.20800435611221</v>
      </c>
      <c r="E48" s="47">
        <f t="shared" si="14"/>
        <v>578.74734549414643</v>
      </c>
      <c r="F48" s="47">
        <f t="shared" si="14"/>
        <v>586.38987203920499</v>
      </c>
      <c r="G48" s="47">
        <f t="shared" si="14"/>
        <v>652.31962973046552</v>
      </c>
      <c r="H48" s="47">
        <f t="shared" si="14"/>
        <v>613.23468554315275</v>
      </c>
      <c r="I48" s="47">
        <f t="shared" si="14"/>
        <v>748.30057173972227</v>
      </c>
      <c r="J48" s="47">
        <f t="shared" si="14"/>
        <v>708.25510481894901</v>
      </c>
      <c r="K48" s="47">
        <f t="shared" si="14"/>
        <v>658.93683637353661</v>
      </c>
    </row>
    <row r="49" spans="2:11" x14ac:dyDescent="0.2">
      <c r="B49" s="13"/>
      <c r="C49" s="44"/>
      <c r="D49" s="44"/>
      <c r="E49" s="44"/>
      <c r="F49" s="44"/>
      <c r="G49" s="44"/>
      <c r="H49" s="44"/>
      <c r="I49" s="44"/>
      <c r="J49" s="44"/>
      <c r="K49" s="44"/>
    </row>
    <row r="50" spans="2:11" ht="13.5" thickBot="1" x14ac:dyDescent="0.25">
      <c r="B50" s="161" t="s">
        <v>121</v>
      </c>
      <c r="C50" s="205">
        <f t="shared" ref="C50:K50" si="15">C27/3.673</f>
        <v>3.8660495507759324E-2</v>
      </c>
      <c r="D50" s="205">
        <f t="shared" si="15"/>
        <v>3.9205009528995367E-2</v>
      </c>
      <c r="E50" s="205">
        <f t="shared" si="15"/>
        <v>4.6283691805063983E-2</v>
      </c>
      <c r="F50" s="205">
        <f t="shared" si="15"/>
        <v>4.6828205826300026E-2</v>
      </c>
      <c r="G50" s="205">
        <f t="shared" si="15"/>
        <v>5.2273346038660497E-2</v>
      </c>
      <c r="H50" s="205">
        <f t="shared" si="15"/>
        <v>4.9006261911244214E-2</v>
      </c>
      <c r="I50" s="205">
        <f t="shared" si="15"/>
        <v>5.9896542335965149E-2</v>
      </c>
      <c r="J50" s="205">
        <f t="shared" si="15"/>
        <v>5.6629458208548866E-2</v>
      </c>
      <c r="K50" s="205">
        <f t="shared" si="15"/>
        <v>5.281786005989654E-2</v>
      </c>
    </row>
    <row r="51" spans="2:11" ht="13.5" thickTop="1" x14ac:dyDescent="0.2"/>
  </sheetData>
  <sheetProtection algorithmName="SHA-512" hashValue="luZpI+0CbYOQCgZzxSR/Ayey3M6oRNvsJrlqXk5iFLwcBLCZVJNqe5sF/d2IE+ERNln3i1wMQp3/BBZctdBYWQ==" saltValue="3TNKz1b3WA1KxqJUcMd+bw==" spinCount="100000" sheet="1" objects="1" scenarios="1"/>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9F25B-EFC3-452A-B72E-62096ECC57AE}">
  <sheetPr>
    <pageSetUpPr autoPageBreaks="0" fitToPage="1"/>
  </sheetPr>
  <dimension ref="B1:K119"/>
  <sheetViews>
    <sheetView showGridLines="0" zoomScale="120" zoomScaleNormal="120" workbookViewId="0">
      <pane ySplit="7" topLeftCell="A8" activePane="bottomLeft" state="frozen"/>
      <selection pane="bottomLeft" activeCell="A8" sqref="A8"/>
    </sheetView>
  </sheetViews>
  <sheetFormatPr defaultColWidth="9.59765625" defaultRowHeight="12.75" x14ac:dyDescent="0.2"/>
  <cols>
    <col min="1" max="1" width="3" style="11" customWidth="1"/>
    <col min="2" max="2" width="81" style="11" customWidth="1"/>
    <col min="3" max="4" width="13" style="11" hidden="1" customWidth="1"/>
    <col min="5" max="11" width="13" style="11" customWidth="1"/>
    <col min="12" max="12" width="11" style="11" customWidth="1"/>
    <col min="13" max="16384" width="9.59765625" style="11"/>
  </cols>
  <sheetData>
    <row r="1" spans="2:11" s="7" customFormat="1" x14ac:dyDescent="0.2">
      <c r="B1" s="4" t="s">
        <v>241</v>
      </c>
    </row>
    <row r="2" spans="2:11" s="7" customFormat="1" x14ac:dyDescent="0.2"/>
    <row r="3" spans="2:11" s="7" customFormat="1" ht="18.75" x14ac:dyDescent="0.25">
      <c r="B3" s="21" t="s">
        <v>89</v>
      </c>
    </row>
    <row r="4" spans="2:11" s="7" customFormat="1" ht="24.95" customHeight="1" thickBot="1" x14ac:dyDescent="0.25">
      <c r="B4" s="23"/>
      <c r="C4" s="23"/>
      <c r="D4" s="23"/>
      <c r="E4" s="23"/>
      <c r="F4" s="23"/>
      <c r="G4" s="23"/>
      <c r="H4" s="23"/>
      <c r="I4" s="23"/>
      <c r="J4" s="23"/>
      <c r="K4" s="23"/>
    </row>
    <row r="7" spans="2:11" s="13" customFormat="1" ht="14.1" customHeight="1" x14ac:dyDescent="0.2">
      <c r="B7" s="24" t="s">
        <v>23</v>
      </c>
      <c r="C7" s="25">
        <v>2016</v>
      </c>
      <c r="D7" s="25">
        <v>2017</v>
      </c>
      <c r="E7" s="25">
        <v>2018</v>
      </c>
      <c r="F7" s="25">
        <v>2019</v>
      </c>
      <c r="G7" s="25">
        <v>2020</v>
      </c>
      <c r="H7" s="25">
        <v>2021</v>
      </c>
      <c r="I7" s="25">
        <v>2022</v>
      </c>
      <c r="J7" s="25">
        <v>2023</v>
      </c>
      <c r="K7" s="25">
        <v>2024</v>
      </c>
    </row>
    <row r="8" spans="2:11" s="6" customFormat="1" ht="14.1" customHeight="1" x14ac:dyDescent="0.2">
      <c r="B8" s="6" t="s">
        <v>168</v>
      </c>
      <c r="C8" s="47"/>
      <c r="D8" s="47"/>
      <c r="E8" s="47"/>
      <c r="F8" s="47"/>
      <c r="G8" s="47"/>
      <c r="H8" s="47"/>
      <c r="I8" s="47"/>
      <c r="J8" s="47"/>
      <c r="K8" s="47"/>
    </row>
    <row r="9" spans="2:11" s="6" customFormat="1" ht="14.1" customHeight="1" x14ac:dyDescent="0.2">
      <c r="B9" s="13" t="s">
        <v>169</v>
      </c>
      <c r="C9" s="44">
        <v>1780.96</v>
      </c>
      <c r="D9" s="44">
        <v>1804.2070000000001</v>
      </c>
      <c r="E9" s="44">
        <v>2125.739</v>
      </c>
      <c r="F9" s="44">
        <v>2153.81</v>
      </c>
      <c r="G9" s="44">
        <v>2395.9699999999998</v>
      </c>
      <c r="H9" s="44">
        <v>2252.4110000000001</v>
      </c>
      <c r="I9" s="44">
        <v>2748.5079999999998</v>
      </c>
      <c r="J9" s="44">
        <v>2649.326</v>
      </c>
      <c r="K9" s="44">
        <v>2755.6770000000001</v>
      </c>
    </row>
    <row r="10" spans="2:11" s="6" customFormat="1" ht="14.1" customHeight="1" x14ac:dyDescent="0.2">
      <c r="B10" s="13"/>
      <c r="C10" s="44"/>
      <c r="D10" s="44"/>
      <c r="E10" s="44"/>
      <c r="F10" s="44"/>
      <c r="G10" s="44"/>
      <c r="H10" s="44"/>
      <c r="I10" s="44"/>
      <c r="J10" s="44"/>
      <c r="K10" s="44"/>
    </row>
    <row r="11" spans="2:11" s="6" customFormat="1" ht="14.1" customHeight="1" x14ac:dyDescent="0.2">
      <c r="B11" s="202" t="s">
        <v>170</v>
      </c>
      <c r="C11" s="47"/>
      <c r="D11" s="47"/>
      <c r="E11" s="47"/>
      <c r="F11" s="47"/>
      <c r="G11" s="47"/>
      <c r="H11" s="47"/>
      <c r="I11" s="47"/>
      <c r="J11" s="47"/>
      <c r="K11" s="47"/>
    </row>
    <row r="12" spans="2:11" s="13" customFormat="1" ht="14.1" customHeight="1" x14ac:dyDescent="0.2">
      <c r="B12" s="13" t="s">
        <v>171</v>
      </c>
      <c r="C12" s="44">
        <v>347.07600000000002</v>
      </c>
      <c r="D12" s="44">
        <v>460.65300000000002</v>
      </c>
      <c r="E12" s="44">
        <v>532.05999999999995</v>
      </c>
      <c r="F12" s="44">
        <v>570.29700000000003</v>
      </c>
      <c r="G12" s="44">
        <v>572.96799999999996</v>
      </c>
      <c r="H12" s="44">
        <v>582.12099999999998</v>
      </c>
      <c r="I12" s="44">
        <v>437.96</v>
      </c>
      <c r="J12" s="44">
        <v>507.10700000000003</v>
      </c>
      <c r="K12" s="44">
        <v>602.18600000000004</v>
      </c>
    </row>
    <row r="13" spans="2:11" s="13" customFormat="1" ht="14.1" customHeight="1" x14ac:dyDescent="0.2">
      <c r="B13" s="13" t="s">
        <v>172</v>
      </c>
      <c r="C13" s="44">
        <v>0</v>
      </c>
      <c r="D13" s="44">
        <v>0</v>
      </c>
      <c r="E13" s="44">
        <v>2.722</v>
      </c>
      <c r="F13" s="44">
        <v>6.0179999999999998</v>
      </c>
      <c r="G13" s="44">
        <v>19.193000000000001</v>
      </c>
      <c r="H13" s="44">
        <v>55.445999999999998</v>
      </c>
      <c r="I13" s="44">
        <v>105.971</v>
      </c>
      <c r="J13" s="44">
        <v>146.41200000000001</v>
      </c>
      <c r="K13" s="44">
        <v>151.66900000000001</v>
      </c>
    </row>
    <row r="14" spans="2:11" s="13" customFormat="1" ht="14.1" customHeight="1" x14ac:dyDescent="0.2">
      <c r="B14" s="13" t="s">
        <v>173</v>
      </c>
      <c r="C14" s="44">
        <v>0</v>
      </c>
      <c r="D14" s="44">
        <v>0</v>
      </c>
      <c r="E14" s="44">
        <v>0</v>
      </c>
      <c r="F14" s="44">
        <v>0</v>
      </c>
      <c r="G14" s="44">
        <v>0</v>
      </c>
      <c r="H14" s="44">
        <v>0</v>
      </c>
      <c r="I14" s="44">
        <v>0</v>
      </c>
      <c r="J14" s="44">
        <v>43.045999999999999</v>
      </c>
      <c r="K14" s="44">
        <v>31.952000000000002</v>
      </c>
    </row>
    <row r="15" spans="2:11" s="13" customFormat="1" ht="14.1" customHeight="1" x14ac:dyDescent="0.2">
      <c r="B15" s="13" t="s">
        <v>174</v>
      </c>
      <c r="C15" s="44">
        <v>22.238</v>
      </c>
      <c r="D15" s="44">
        <v>69.165999999999997</v>
      </c>
      <c r="E15" s="44">
        <v>11.15</v>
      </c>
      <c r="F15" s="44">
        <v>18.427</v>
      </c>
      <c r="G15" s="44">
        <v>70.352000000000004</v>
      </c>
      <c r="H15" s="44">
        <v>30.209</v>
      </c>
      <c r="I15" s="44">
        <v>20.350999999999999</v>
      </c>
      <c r="J15" s="44">
        <v>27.765999999999998</v>
      </c>
      <c r="K15" s="44">
        <v>55.237000000000002</v>
      </c>
    </row>
    <row r="16" spans="2:11" s="13" customFormat="1" ht="14.1" customHeight="1" x14ac:dyDescent="0.2">
      <c r="B16" s="13" t="s">
        <v>175</v>
      </c>
      <c r="C16" s="44">
        <v>0</v>
      </c>
      <c r="D16" s="44">
        <v>-46.749000000000002</v>
      </c>
      <c r="E16" s="44">
        <v>-85.424000000000007</v>
      </c>
      <c r="F16" s="44">
        <v>-49.970999999999997</v>
      </c>
      <c r="G16" s="44">
        <v>-28.744</v>
      </c>
      <c r="H16" s="44">
        <v>-23.678000000000001</v>
      </c>
      <c r="I16" s="44">
        <v>-11.631</v>
      </c>
      <c r="J16" s="44">
        <v>-5.9249999999999998</v>
      </c>
      <c r="K16" s="44">
        <v>-19.873999999999999</v>
      </c>
    </row>
    <row r="17" spans="2:11" s="13" customFormat="1" ht="14.1" customHeight="1" x14ac:dyDescent="0.2">
      <c r="B17" s="13" t="s">
        <v>176</v>
      </c>
      <c r="C17" s="44">
        <v>29.484999999999999</v>
      </c>
      <c r="D17" s="44">
        <v>26.314</v>
      </c>
      <c r="E17" s="44">
        <v>24.759</v>
      </c>
      <c r="F17" s="44">
        <v>23.172000000000001</v>
      </c>
      <c r="G17" s="44">
        <v>25.291</v>
      </c>
      <c r="H17" s="44">
        <v>23.82</v>
      </c>
      <c r="I17" s="44">
        <v>29.053000000000001</v>
      </c>
      <c r="J17" s="44">
        <v>30.989000000000001</v>
      </c>
      <c r="K17" s="44">
        <v>31.157</v>
      </c>
    </row>
    <row r="18" spans="2:11" s="13" customFormat="1" ht="14.1" customHeight="1" x14ac:dyDescent="0.2">
      <c r="B18" s="13" t="s">
        <v>177</v>
      </c>
      <c r="C18" s="44">
        <v>-3.1040000000000001</v>
      </c>
      <c r="D18" s="44">
        <v>-7.2999999999999995E-2</v>
      </c>
      <c r="E18" s="44">
        <v>-7.4880000000000004</v>
      </c>
      <c r="F18" s="44">
        <v>2.8000000000000001E-2</v>
      </c>
      <c r="G18" s="44">
        <v>0.18</v>
      </c>
      <c r="H18" s="44">
        <v>-3.1E-2</v>
      </c>
      <c r="I18" s="44">
        <v>-2.9630000000000001</v>
      </c>
      <c r="J18" s="44">
        <v>-2.6080000000000001</v>
      </c>
      <c r="K18" s="44">
        <v>-8.4670000000000005</v>
      </c>
    </row>
    <row r="19" spans="2:11" s="13" customFormat="1" ht="14.1" customHeight="1" x14ac:dyDescent="0.2">
      <c r="B19" s="13" t="s">
        <v>178</v>
      </c>
      <c r="C19" s="44">
        <v>0</v>
      </c>
      <c r="D19" s="44">
        <v>0</v>
      </c>
      <c r="E19" s="44">
        <v>0</v>
      </c>
      <c r="F19" s="44">
        <v>46.853000000000002</v>
      </c>
      <c r="G19" s="44">
        <v>190.88200000000001</v>
      </c>
      <c r="H19" s="44">
        <v>1.6739999999999999</v>
      </c>
      <c r="I19" s="44">
        <v>8.0749999999999993</v>
      </c>
      <c r="J19" s="44">
        <v>5.1520000000000001</v>
      </c>
      <c r="K19" s="44">
        <v>5.7480000000000002</v>
      </c>
    </row>
    <row r="20" spans="2:11" s="13" customFormat="1" ht="14.1" customHeight="1" x14ac:dyDescent="0.2">
      <c r="B20" s="13" t="s">
        <v>209</v>
      </c>
      <c r="C20" s="44">
        <v>0</v>
      </c>
      <c r="D20" s="44">
        <v>0</v>
      </c>
      <c r="E20" s="44">
        <v>104.541</v>
      </c>
      <c r="F20" s="44">
        <v>-104.541</v>
      </c>
      <c r="G20" s="44">
        <v>0</v>
      </c>
      <c r="H20" s="44">
        <v>-1.373</v>
      </c>
      <c r="I20" s="44">
        <v>0</v>
      </c>
      <c r="J20" s="44">
        <v>0</v>
      </c>
      <c r="K20" s="44">
        <v>0</v>
      </c>
    </row>
    <row r="21" spans="2:11" s="13" customFormat="1" ht="14.1" customHeight="1" x14ac:dyDescent="0.2">
      <c r="B21" s="13" t="s">
        <v>210</v>
      </c>
      <c r="C21" s="44">
        <v>1.0269999999999999</v>
      </c>
      <c r="D21" s="44">
        <v>3.488</v>
      </c>
      <c r="E21" s="44">
        <v>-3.6989999999999998</v>
      </c>
      <c r="F21" s="44">
        <v>0</v>
      </c>
      <c r="G21" s="44">
        <v>2.9750000000000001</v>
      </c>
      <c r="H21" s="44">
        <v>0</v>
      </c>
      <c r="I21" s="44">
        <v>0</v>
      </c>
      <c r="J21" s="44">
        <v>0</v>
      </c>
      <c r="K21" s="44">
        <v>0</v>
      </c>
    </row>
    <row r="22" spans="2:11" s="13" customFormat="1" ht="14.1" customHeight="1" x14ac:dyDescent="0.2">
      <c r="B22" s="13" t="s">
        <v>116</v>
      </c>
      <c r="C22" s="44">
        <v>0</v>
      </c>
      <c r="D22" s="44">
        <v>18.771000000000001</v>
      </c>
      <c r="E22" s="44">
        <v>183.65199999999999</v>
      </c>
      <c r="F22" s="44">
        <v>228.13300000000001</v>
      </c>
      <c r="G22" s="44">
        <v>212.048</v>
      </c>
      <c r="H22" s="44">
        <v>184.55799999999999</v>
      </c>
      <c r="I22" s="44">
        <v>279.60500000000002</v>
      </c>
      <c r="J22" s="44">
        <v>432.75700000000001</v>
      </c>
      <c r="K22" s="44">
        <v>457.11099999999999</v>
      </c>
    </row>
    <row r="23" spans="2:11" s="13" customFormat="1" ht="14.1" customHeight="1" x14ac:dyDescent="0.2">
      <c r="B23" s="13" t="s">
        <v>115</v>
      </c>
      <c r="C23" s="44">
        <v>-2.4910000000000001</v>
      </c>
      <c r="D23" s="44">
        <v>-2.6629999999999998</v>
      </c>
      <c r="E23" s="44">
        <v>-64.450999999999993</v>
      </c>
      <c r="F23" s="44">
        <v>-121.453</v>
      </c>
      <c r="G23" s="44">
        <v>-47.848999999999997</v>
      </c>
      <c r="H23" s="44">
        <v>-7.6859999999999999</v>
      </c>
      <c r="I23" s="44">
        <v>-54.697000000000003</v>
      </c>
      <c r="J23" s="44">
        <v>-98.834000000000003</v>
      </c>
      <c r="K23" s="44">
        <v>-143.893</v>
      </c>
    </row>
    <row r="24" spans="2:11" s="13" customFormat="1" ht="14.1" customHeight="1" x14ac:dyDescent="0.2">
      <c r="B24" s="13" t="s">
        <v>179</v>
      </c>
      <c r="C24" s="44">
        <v>11.964</v>
      </c>
      <c r="D24" s="44">
        <v>2.774</v>
      </c>
      <c r="E24" s="44">
        <v>5.5830000000000002</v>
      </c>
      <c r="F24" s="44">
        <v>0.746</v>
      </c>
      <c r="G24" s="44">
        <v>3.032</v>
      </c>
      <c r="H24" s="44">
        <v>2.952</v>
      </c>
      <c r="I24" s="44">
        <v>5.2510000000000003</v>
      </c>
      <c r="J24" s="44">
        <v>4.0179999999999998</v>
      </c>
      <c r="K24" s="44">
        <v>5.0350000000000001</v>
      </c>
    </row>
    <row r="25" spans="2:11" s="6" customFormat="1" ht="14.1" customHeight="1" x14ac:dyDescent="0.2">
      <c r="B25" s="6" t="s">
        <v>180</v>
      </c>
      <c r="C25" s="47">
        <v>2187.1550000000002</v>
      </c>
      <c r="D25" s="47">
        <v>2335.8879999999999</v>
      </c>
      <c r="E25" s="47">
        <v>2829.1439999999998</v>
      </c>
      <c r="F25" s="47">
        <v>2771.5189999999998</v>
      </c>
      <c r="G25" s="47">
        <v>3416.2979999999998</v>
      </c>
      <c r="H25" s="47">
        <v>3100.4229999999998</v>
      </c>
      <c r="I25" s="47">
        <v>3565.4830000000002</v>
      </c>
      <c r="J25" s="47">
        <v>3739.2060000000001</v>
      </c>
      <c r="K25" s="47">
        <v>3923.538</v>
      </c>
    </row>
    <row r="26" spans="2:11" s="13" customFormat="1" ht="14.1" customHeight="1" x14ac:dyDescent="0.2">
      <c r="B26" s="6"/>
      <c r="C26" s="44"/>
      <c r="D26" s="44"/>
      <c r="E26" s="44"/>
      <c r="F26" s="44"/>
      <c r="G26" s="44"/>
      <c r="H26" s="44"/>
      <c r="I26" s="44"/>
      <c r="J26" s="44"/>
      <c r="K26" s="44"/>
    </row>
    <row r="27" spans="2:11" s="13" customFormat="1" ht="14.1" customHeight="1" x14ac:dyDescent="0.2">
      <c r="B27" s="13" t="s">
        <v>181</v>
      </c>
      <c r="C27" s="44">
        <v>-264.774</v>
      </c>
      <c r="D27" s="44">
        <v>-256.45800000000003</v>
      </c>
      <c r="E27" s="44">
        <v>63.734999999999999</v>
      </c>
      <c r="F27" s="44">
        <v>362.52699999999999</v>
      </c>
      <c r="G27" s="44">
        <v>238.36699999999999</v>
      </c>
      <c r="H27" s="44">
        <v>-376.988</v>
      </c>
      <c r="I27" s="44">
        <v>-245.47</v>
      </c>
      <c r="J27" s="44">
        <v>78.775999999999996</v>
      </c>
      <c r="K27" s="44">
        <v>-368.02</v>
      </c>
    </row>
    <row r="28" spans="2:11" s="13" customFormat="1" ht="14.1" customHeight="1" x14ac:dyDescent="0.2">
      <c r="B28" s="13" t="s">
        <v>182</v>
      </c>
      <c r="C28" s="44">
        <v>1078.7919999999999</v>
      </c>
      <c r="D28" s="44">
        <v>-577.12699999999995</v>
      </c>
      <c r="E28" s="44">
        <v>117.39</v>
      </c>
      <c r="F28" s="44">
        <v>-758.94899999999996</v>
      </c>
      <c r="G28" s="44">
        <v>818.66600000000005</v>
      </c>
      <c r="H28" s="44">
        <v>-508.46800000000002</v>
      </c>
      <c r="I28" s="44">
        <v>-621.15899999999999</v>
      </c>
      <c r="J28" s="44">
        <v>-142.35</v>
      </c>
      <c r="K28" s="44">
        <v>508.34899999999999</v>
      </c>
    </row>
    <row r="29" spans="2:11" s="13" customFormat="1" ht="14.1" customHeight="1" x14ac:dyDescent="0.2">
      <c r="B29" s="13" t="s">
        <v>183</v>
      </c>
      <c r="C29" s="44">
        <v>-32.695999999999998</v>
      </c>
      <c r="D29" s="44">
        <v>-8.2439999999999998</v>
      </c>
      <c r="E29" s="44">
        <v>-520.99900000000002</v>
      </c>
      <c r="F29" s="44">
        <v>427.02199999999999</v>
      </c>
      <c r="G29" s="44">
        <v>1.82</v>
      </c>
      <c r="H29" s="44">
        <v>-657.70699999999999</v>
      </c>
      <c r="I29" s="44">
        <v>356.73200000000003</v>
      </c>
      <c r="J29" s="44">
        <v>110.643</v>
      </c>
      <c r="K29" s="44">
        <v>34.966000000000001</v>
      </c>
    </row>
    <row r="30" spans="2:11" s="13" customFormat="1" ht="14.1" customHeight="1" x14ac:dyDescent="0.2">
      <c r="B30" s="13" t="s">
        <v>184</v>
      </c>
      <c r="C30" s="44">
        <v>-24.98</v>
      </c>
      <c r="D30" s="44">
        <v>109.55200000000001</v>
      </c>
      <c r="E30" s="44">
        <v>646.495</v>
      </c>
      <c r="F30" s="44">
        <v>-321.67599999999999</v>
      </c>
      <c r="G30" s="44">
        <v>-47.106000000000002</v>
      </c>
      <c r="H30" s="44">
        <v>-56.969000000000001</v>
      </c>
      <c r="I30" s="44">
        <v>319.10700000000003</v>
      </c>
      <c r="J30" s="44">
        <v>106.038</v>
      </c>
      <c r="K30" s="44">
        <v>229.946</v>
      </c>
    </row>
    <row r="31" spans="2:11" s="13" customFormat="1" ht="14.1" customHeight="1" x14ac:dyDescent="0.2">
      <c r="B31" s="13" t="s">
        <v>185</v>
      </c>
      <c r="C31" s="44">
        <v>1174.308</v>
      </c>
      <c r="D31" s="44">
        <v>1817.184</v>
      </c>
      <c r="E31" s="44">
        <v>1813.268</v>
      </c>
      <c r="F31" s="44">
        <v>-722.27800000000002</v>
      </c>
      <c r="G31" s="44">
        <v>-2701.768</v>
      </c>
      <c r="H31" s="44">
        <v>1407.739</v>
      </c>
      <c r="I31" s="44">
        <v>1159.9480000000001</v>
      </c>
      <c r="J31" s="44">
        <v>1207.509</v>
      </c>
      <c r="K31" s="44">
        <v>-351.50799999999998</v>
      </c>
    </row>
    <row r="32" spans="2:11" s="6" customFormat="1" ht="14.1" customHeight="1" x14ac:dyDescent="0.2">
      <c r="B32" s="6" t="s">
        <v>186</v>
      </c>
      <c r="C32" s="47">
        <v>4117.8050000000003</v>
      </c>
      <c r="D32" s="47">
        <v>3420.7950000000001</v>
      </c>
      <c r="E32" s="47">
        <v>4949.0330000000004</v>
      </c>
      <c r="F32" s="47">
        <v>1758.165</v>
      </c>
      <c r="G32" s="47">
        <v>1726.277</v>
      </c>
      <c r="H32" s="47">
        <v>2908.03</v>
      </c>
      <c r="I32" s="47">
        <v>4534.6409999999996</v>
      </c>
      <c r="J32" s="47">
        <v>5099.8220000000001</v>
      </c>
      <c r="K32" s="47">
        <v>3977.2710000000002</v>
      </c>
    </row>
    <row r="33" spans="2:11" s="13" customFormat="1" ht="14.1" customHeight="1" x14ac:dyDescent="0.2">
      <c r="B33" s="13" t="s">
        <v>187</v>
      </c>
      <c r="C33" s="44">
        <v>-70.817999999999998</v>
      </c>
      <c r="D33" s="44">
        <v>-39.302999999999997</v>
      </c>
      <c r="E33" s="44">
        <v>-31.978000000000002</v>
      </c>
      <c r="F33" s="44">
        <v>-29.417999999999999</v>
      </c>
      <c r="G33" s="44">
        <v>-32.162999999999997</v>
      </c>
      <c r="H33" s="44">
        <v>-30.422000000000001</v>
      </c>
      <c r="I33" s="44">
        <v>-27.196999999999999</v>
      </c>
      <c r="J33" s="44">
        <v>-33.156999999999996</v>
      </c>
      <c r="K33" s="44">
        <v>-23.582999999999998</v>
      </c>
    </row>
    <row r="34" spans="2:11" s="13" customFormat="1" ht="14.1" customHeight="1" x14ac:dyDescent="0.2">
      <c r="B34" s="13" t="s">
        <v>188</v>
      </c>
      <c r="C34" s="44">
        <v>0</v>
      </c>
      <c r="D34" s="44">
        <v>0</v>
      </c>
      <c r="E34" s="44">
        <v>0</v>
      </c>
      <c r="F34" s="44">
        <v>0</v>
      </c>
      <c r="G34" s="44">
        <v>0</v>
      </c>
      <c r="H34" s="44">
        <v>0</v>
      </c>
      <c r="I34" s="44">
        <v>0</v>
      </c>
      <c r="J34" s="44">
        <v>-15.397</v>
      </c>
      <c r="K34" s="44">
        <v>-22.234999999999999</v>
      </c>
    </row>
    <row r="35" spans="2:11" s="6" customFormat="1" ht="14.1" customHeight="1" x14ac:dyDescent="0.2">
      <c r="B35" s="6" t="s">
        <v>189</v>
      </c>
      <c r="C35" s="47">
        <v>4046.9870000000001</v>
      </c>
      <c r="D35" s="47">
        <v>3381.4920000000002</v>
      </c>
      <c r="E35" s="47">
        <v>4917.0550000000003</v>
      </c>
      <c r="F35" s="47">
        <v>1728.7470000000001</v>
      </c>
      <c r="G35" s="47">
        <v>1694.114</v>
      </c>
      <c r="H35" s="47">
        <v>2877.6080000000002</v>
      </c>
      <c r="I35" s="47">
        <v>4507.4440000000004</v>
      </c>
      <c r="J35" s="47">
        <v>5051.268</v>
      </c>
      <c r="K35" s="47">
        <v>3931.453</v>
      </c>
    </row>
    <row r="36" spans="2:11" s="13" customFormat="1" ht="14.1" customHeight="1" x14ac:dyDescent="0.2">
      <c r="C36" s="44"/>
      <c r="D36" s="44"/>
      <c r="E36" s="44"/>
      <c r="F36" s="44"/>
      <c r="G36" s="44"/>
      <c r="H36" s="44"/>
      <c r="I36" s="44"/>
      <c r="J36" s="44"/>
      <c r="K36" s="44"/>
    </row>
    <row r="37" spans="2:11" s="6" customFormat="1" ht="14.1" customHeight="1" x14ac:dyDescent="0.2">
      <c r="B37" s="6" t="s">
        <v>190</v>
      </c>
      <c r="C37" s="47"/>
      <c r="D37" s="47"/>
      <c r="E37" s="47"/>
      <c r="F37" s="47"/>
      <c r="G37" s="47"/>
      <c r="H37" s="47"/>
      <c r="I37" s="47"/>
      <c r="J37" s="47"/>
      <c r="K37" s="47"/>
    </row>
    <row r="38" spans="2:11" s="13" customFormat="1" ht="14.1" customHeight="1" x14ac:dyDescent="0.2">
      <c r="B38" s="13" t="s">
        <v>191</v>
      </c>
      <c r="C38" s="44">
        <v>-1040.1510000000001</v>
      </c>
      <c r="D38" s="44">
        <v>-736.98299999999995</v>
      </c>
      <c r="E38" s="44">
        <v>-646.66300000000001</v>
      </c>
      <c r="F38" s="44">
        <v>-381.26499999999999</v>
      </c>
      <c r="G38" s="44">
        <v>-927.81100000000004</v>
      </c>
      <c r="H38" s="44">
        <v>-603.74400000000003</v>
      </c>
      <c r="I38" s="44">
        <v>-1063.481</v>
      </c>
      <c r="J38" s="44">
        <v>-1000.29</v>
      </c>
      <c r="K38" s="44">
        <v>-1116.83</v>
      </c>
    </row>
    <row r="39" spans="2:11" s="13" customFormat="1" ht="14.1" customHeight="1" x14ac:dyDescent="0.2">
      <c r="B39" s="206" t="s">
        <v>211</v>
      </c>
      <c r="C39" s="44">
        <v>0</v>
      </c>
      <c r="D39" s="44">
        <v>-696.22699999999998</v>
      </c>
      <c r="E39" s="44">
        <v>0</v>
      </c>
      <c r="F39" s="44">
        <v>0</v>
      </c>
      <c r="G39" s="44">
        <v>0</v>
      </c>
      <c r="H39" s="44">
        <v>0</v>
      </c>
      <c r="I39" s="44">
        <v>0</v>
      </c>
      <c r="J39" s="44">
        <v>0</v>
      </c>
      <c r="K39" s="44">
        <v>0</v>
      </c>
    </row>
    <row r="40" spans="2:11" s="13" customFormat="1" ht="14.1" customHeight="1" x14ac:dyDescent="0.2">
      <c r="B40" s="13" t="s">
        <v>192</v>
      </c>
      <c r="C40" s="44">
        <v>-100.199</v>
      </c>
      <c r="D40" s="44">
        <v>-24.954999999999998</v>
      </c>
      <c r="E40" s="44">
        <v>-28.265999999999998</v>
      </c>
      <c r="F40" s="44">
        <v>-81.59</v>
      </c>
      <c r="G40" s="44">
        <v>-51.231999999999999</v>
      </c>
      <c r="H40" s="44">
        <v>-13.728</v>
      </c>
      <c r="I40" s="44">
        <v>-56.393999999999998</v>
      </c>
      <c r="J40" s="44">
        <v>-31.951000000000001</v>
      </c>
      <c r="K40" s="44">
        <v>-62.402999999999999</v>
      </c>
    </row>
    <row r="41" spans="2:11" s="13" customFormat="1" ht="14.1" customHeight="1" x14ac:dyDescent="0.2">
      <c r="B41" s="13" t="s">
        <v>193</v>
      </c>
      <c r="C41" s="44">
        <v>3.1349999999999998</v>
      </c>
      <c r="D41" s="44">
        <v>0.38300000000000001</v>
      </c>
      <c r="E41" s="44">
        <v>20.486999999999998</v>
      </c>
      <c r="F41" s="44">
        <v>0.35699999999999998</v>
      </c>
      <c r="G41" s="44">
        <v>1.389</v>
      </c>
      <c r="H41" s="44">
        <v>0.40100000000000002</v>
      </c>
      <c r="I41" s="44">
        <v>2.9630000000000001</v>
      </c>
      <c r="J41" s="44">
        <v>5.9710000000000001</v>
      </c>
      <c r="K41" s="44">
        <v>23.263999999999999</v>
      </c>
    </row>
    <row r="42" spans="2:11" s="13" customFormat="1" ht="14.1" customHeight="1" x14ac:dyDescent="0.2">
      <c r="B42" s="13" t="s">
        <v>194</v>
      </c>
      <c r="C42" s="44">
        <v>0</v>
      </c>
      <c r="D42" s="44">
        <v>-30</v>
      </c>
      <c r="E42" s="44">
        <v>0</v>
      </c>
      <c r="F42" s="44">
        <v>-2000</v>
      </c>
      <c r="G42" s="44">
        <v>1485.85</v>
      </c>
      <c r="H42" s="44">
        <v>513.92499999999995</v>
      </c>
      <c r="I42" s="44">
        <v>0</v>
      </c>
      <c r="J42" s="44">
        <v>-70</v>
      </c>
      <c r="K42" s="44">
        <v>0</v>
      </c>
    </row>
    <row r="43" spans="2:11" s="13" customFormat="1" ht="14.1" customHeight="1" x14ac:dyDescent="0.2">
      <c r="B43" s="13" t="s">
        <v>195</v>
      </c>
      <c r="C43" s="44">
        <v>2.4910000000000001</v>
      </c>
      <c r="D43" s="44">
        <v>2.6629999999999998</v>
      </c>
      <c r="E43" s="44">
        <v>49.372</v>
      </c>
      <c r="F43" s="44">
        <v>121.9</v>
      </c>
      <c r="G43" s="44">
        <v>46.719000000000001</v>
      </c>
      <c r="H43" s="44">
        <v>6.9089999999999998</v>
      </c>
      <c r="I43" s="44">
        <v>54.697000000000003</v>
      </c>
      <c r="J43" s="44">
        <v>98.834000000000003</v>
      </c>
      <c r="K43" s="44">
        <v>143.893</v>
      </c>
    </row>
    <row r="44" spans="2:11" s="13" customFormat="1" ht="14.1" customHeight="1" x14ac:dyDescent="0.2">
      <c r="B44" s="13" t="s">
        <v>196</v>
      </c>
      <c r="C44" s="44">
        <v>0</v>
      </c>
      <c r="D44" s="44">
        <v>0</v>
      </c>
      <c r="E44" s="44">
        <v>0</v>
      </c>
      <c r="F44" s="44">
        <v>0</v>
      </c>
      <c r="G44" s="44">
        <v>0</v>
      </c>
      <c r="H44" s="44">
        <v>0</v>
      </c>
      <c r="I44" s="44">
        <v>0</v>
      </c>
      <c r="J44" s="44">
        <v>-539.1</v>
      </c>
      <c r="K44" s="44">
        <v>0</v>
      </c>
    </row>
    <row r="45" spans="2:11" s="6" customFormat="1" ht="14.1" customHeight="1" x14ac:dyDescent="0.2">
      <c r="B45" s="6" t="s">
        <v>197</v>
      </c>
      <c r="C45" s="47">
        <v>-1134.7239999999999</v>
      </c>
      <c r="D45" s="47">
        <v>-1485.1189999999999</v>
      </c>
      <c r="E45" s="47">
        <v>-605.07000000000005</v>
      </c>
      <c r="F45" s="47">
        <v>-2340.598</v>
      </c>
      <c r="G45" s="47">
        <v>554.91499999999996</v>
      </c>
      <c r="H45" s="47">
        <v>-96.236999999999995</v>
      </c>
      <c r="I45" s="47">
        <v>-1062.2149999999999</v>
      </c>
      <c r="J45" s="47">
        <v>-1536.5360000000001</v>
      </c>
      <c r="K45" s="47">
        <v>-1012.076</v>
      </c>
    </row>
    <row r="46" spans="2:11" s="6" customFormat="1" ht="14.1" customHeight="1" x14ac:dyDescent="0.2">
      <c r="C46" s="47"/>
      <c r="D46" s="47"/>
      <c r="E46" s="47"/>
      <c r="F46" s="47"/>
      <c r="G46" s="47"/>
      <c r="H46" s="47"/>
      <c r="I46" s="47"/>
      <c r="J46" s="47"/>
      <c r="K46" s="47"/>
    </row>
    <row r="47" spans="2:11" s="6" customFormat="1" ht="14.1" customHeight="1" x14ac:dyDescent="0.2">
      <c r="B47" s="6" t="s">
        <v>198</v>
      </c>
      <c r="C47" s="47"/>
      <c r="D47" s="47"/>
      <c r="E47" s="47"/>
      <c r="F47" s="47"/>
      <c r="G47" s="47"/>
      <c r="H47" s="47"/>
      <c r="I47" s="47"/>
      <c r="J47" s="47"/>
      <c r="K47" s="47"/>
    </row>
    <row r="48" spans="2:11" s="13" customFormat="1" ht="14.1" customHeight="1" x14ac:dyDescent="0.2">
      <c r="B48" s="13" t="s">
        <v>199</v>
      </c>
      <c r="C48" s="44">
        <v>0</v>
      </c>
      <c r="D48" s="44">
        <v>0</v>
      </c>
      <c r="E48" s="44">
        <v>-3.14</v>
      </c>
      <c r="F48" s="44">
        <v>-14.96</v>
      </c>
      <c r="G48" s="44">
        <v>-30.068999999999999</v>
      </c>
      <c r="H48" s="44">
        <v>-89.968000000000004</v>
      </c>
      <c r="I48" s="44">
        <v>-150.19399999999999</v>
      </c>
      <c r="J48" s="44">
        <v>-200.322</v>
      </c>
      <c r="K48" s="44">
        <v>-208.3</v>
      </c>
    </row>
    <row r="49" spans="2:11" s="13" customFormat="1" ht="14.1" customHeight="1" x14ac:dyDescent="0.2">
      <c r="B49" s="13" t="s">
        <v>200</v>
      </c>
      <c r="C49" s="44">
        <v>0</v>
      </c>
      <c r="D49" s="44">
        <v>5478.5410000000002</v>
      </c>
      <c r="E49" s="44">
        <v>0</v>
      </c>
      <c r="F49" s="44">
        <v>0</v>
      </c>
      <c r="G49" s="44">
        <v>0</v>
      </c>
      <c r="H49" s="44">
        <v>0</v>
      </c>
      <c r="I49" s="44">
        <v>5479.7420000000002</v>
      </c>
      <c r="J49" s="44">
        <v>2.7879999999999998</v>
      </c>
      <c r="K49" s="44">
        <v>97.995999999999995</v>
      </c>
    </row>
    <row r="50" spans="2:11" s="13" customFormat="1" ht="14.1" customHeight="1" x14ac:dyDescent="0.2">
      <c r="B50" s="13" t="s">
        <v>201</v>
      </c>
      <c r="C50" s="44">
        <v>0</v>
      </c>
      <c r="D50" s="44"/>
      <c r="E50" s="44">
        <v>0</v>
      </c>
      <c r="F50" s="44">
        <v>0</v>
      </c>
      <c r="G50" s="44">
        <v>0</v>
      </c>
      <c r="H50" s="44">
        <v>0</v>
      </c>
      <c r="I50" s="44">
        <v>-5505.9380000000001</v>
      </c>
      <c r="J50" s="44">
        <v>-1.7250000000000001</v>
      </c>
      <c r="K50" s="44">
        <v>-1.284</v>
      </c>
    </row>
    <row r="51" spans="2:11" s="13" customFormat="1" ht="14.1" customHeight="1" x14ac:dyDescent="0.2">
      <c r="B51" s="13" t="s">
        <v>212</v>
      </c>
      <c r="C51" s="44">
        <v>0</v>
      </c>
      <c r="D51" s="44">
        <v>-13.81</v>
      </c>
      <c r="E51" s="44">
        <v>0</v>
      </c>
      <c r="F51" s="44">
        <v>0</v>
      </c>
      <c r="G51" s="44">
        <v>0</v>
      </c>
      <c r="H51" s="44">
        <v>0</v>
      </c>
      <c r="I51" s="44">
        <v>0</v>
      </c>
      <c r="J51" s="44">
        <v>0</v>
      </c>
      <c r="K51" s="44">
        <v>0</v>
      </c>
    </row>
    <row r="52" spans="2:11" s="13" customFormat="1" ht="14.1" customHeight="1" x14ac:dyDescent="0.2">
      <c r="B52" s="13" t="s">
        <v>213</v>
      </c>
      <c r="C52" s="44">
        <v>0</v>
      </c>
      <c r="D52" s="44">
        <v>-6304.4179999999997</v>
      </c>
      <c r="E52" s="44">
        <v>0</v>
      </c>
      <c r="F52" s="44">
        <v>0</v>
      </c>
      <c r="G52" s="44">
        <v>0</v>
      </c>
      <c r="H52" s="44">
        <v>0</v>
      </c>
      <c r="I52" s="44">
        <v>0</v>
      </c>
      <c r="J52" s="44">
        <v>0</v>
      </c>
      <c r="K52" s="44">
        <v>0</v>
      </c>
    </row>
    <row r="53" spans="2:11" s="13" customFormat="1" ht="14.1" customHeight="1" x14ac:dyDescent="0.2">
      <c r="B53" s="13" t="s">
        <v>202</v>
      </c>
      <c r="C53" s="44">
        <v>0</v>
      </c>
      <c r="D53" s="44">
        <v>-2134.6880000000001</v>
      </c>
      <c r="E53" s="44">
        <v>-1470</v>
      </c>
      <c r="F53" s="44">
        <v>-1928.75</v>
      </c>
      <c r="G53" s="44">
        <v>-2479.375</v>
      </c>
      <c r="H53" s="44">
        <v>-2571.25</v>
      </c>
      <c r="I53" s="44">
        <v>-2571.25</v>
      </c>
      <c r="J53" s="44">
        <v>-2622.89</v>
      </c>
      <c r="K53" s="44">
        <v>-2613.6999999999998</v>
      </c>
    </row>
    <row r="54" spans="2:11" s="13" customFormat="1" ht="14.1" customHeight="1" x14ac:dyDescent="0.2">
      <c r="B54" s="13" t="s">
        <v>203</v>
      </c>
      <c r="C54" s="44">
        <v>0</v>
      </c>
      <c r="D54" s="44">
        <v>0</v>
      </c>
      <c r="E54" s="44">
        <v>-151.33799999999999</v>
      </c>
      <c r="F54" s="44">
        <v>-187.50700000000001</v>
      </c>
      <c r="G54" s="44">
        <v>-194.154</v>
      </c>
      <c r="H54" s="44">
        <v>-139.935</v>
      </c>
      <c r="I54" s="44">
        <v>-206.03</v>
      </c>
      <c r="J54" s="44">
        <v>-307.87099999999998</v>
      </c>
      <c r="K54" s="44">
        <v>-355.26400000000001</v>
      </c>
    </row>
    <row r="55" spans="2:11" s="6" customFormat="1" ht="14.1" customHeight="1" x14ac:dyDescent="0.2">
      <c r="B55" s="6" t="s">
        <v>204</v>
      </c>
      <c r="C55" s="47">
        <v>0</v>
      </c>
      <c r="D55" s="47">
        <v>-2974.375</v>
      </c>
      <c r="E55" s="47">
        <v>-1624.4780000000001</v>
      </c>
      <c r="F55" s="47">
        <v>-2131.2170000000001</v>
      </c>
      <c r="G55" s="47">
        <v>-2703.598</v>
      </c>
      <c r="H55" s="47">
        <v>-2801.1529999999998</v>
      </c>
      <c r="I55" s="47">
        <v>-2953.67</v>
      </c>
      <c r="J55" s="47">
        <v>-3130.02</v>
      </c>
      <c r="K55" s="47">
        <v>-3080.5520000000001</v>
      </c>
    </row>
    <row r="56" spans="2:11" s="6" customFormat="1" ht="14.1" customHeight="1" x14ac:dyDescent="0.2">
      <c r="C56" s="47"/>
      <c r="D56" s="47"/>
      <c r="E56" s="47"/>
      <c r="F56" s="47"/>
      <c r="G56" s="47"/>
      <c r="H56" s="47"/>
      <c r="I56" s="47"/>
      <c r="J56" s="47"/>
      <c r="K56" s="47"/>
    </row>
    <row r="57" spans="2:11" s="13" customFormat="1" ht="14.1" customHeight="1" x14ac:dyDescent="0.2">
      <c r="B57" s="13" t="s">
        <v>205</v>
      </c>
      <c r="C57" s="44">
        <v>2912.2629999999999</v>
      </c>
      <c r="D57" s="44">
        <v>-1078.002</v>
      </c>
      <c r="E57" s="44">
        <v>2687.5070000000001</v>
      </c>
      <c r="F57" s="44">
        <v>-2743.0680000000002</v>
      </c>
      <c r="G57" s="44">
        <v>-454.56900000000002</v>
      </c>
      <c r="H57" s="44">
        <v>-19.782</v>
      </c>
      <c r="I57" s="44">
        <v>491.55900000000003</v>
      </c>
      <c r="J57" s="44">
        <v>384.71199999999999</v>
      </c>
      <c r="K57" s="44">
        <v>-161.17500000000001</v>
      </c>
    </row>
    <row r="58" spans="2:11" s="6" customFormat="1" ht="14.1" customHeight="1" x14ac:dyDescent="0.2">
      <c r="C58" s="47"/>
      <c r="D58" s="47"/>
      <c r="E58" s="47"/>
      <c r="F58" s="47"/>
      <c r="G58" s="47"/>
      <c r="H58" s="47"/>
      <c r="I58" s="47"/>
      <c r="J58" s="47"/>
      <c r="K58" s="47"/>
    </row>
    <row r="59" spans="2:11" s="6" customFormat="1" ht="14.1" customHeight="1" x14ac:dyDescent="0.2">
      <c r="B59" s="6" t="s">
        <v>206</v>
      </c>
      <c r="C59" s="47">
        <v>821.19100000000003</v>
      </c>
      <c r="D59" s="47">
        <v>3733.4540000000002</v>
      </c>
      <c r="E59" s="47">
        <v>2655.4520000000002</v>
      </c>
      <c r="F59" s="47">
        <v>5342.9589999999998</v>
      </c>
      <c r="G59" s="47">
        <v>2599.8910000000001</v>
      </c>
      <c r="H59" s="47">
        <v>2145.3220000000001</v>
      </c>
      <c r="I59" s="47">
        <v>2125.54</v>
      </c>
      <c r="J59" s="47">
        <v>2617.0990000000002</v>
      </c>
      <c r="K59" s="47">
        <v>2993.9369999999999</v>
      </c>
    </row>
    <row r="60" spans="2:11" s="6" customFormat="1" ht="14.1" customHeight="1" x14ac:dyDescent="0.2">
      <c r="B60" s="13" t="s">
        <v>207</v>
      </c>
      <c r="C60" s="44">
        <v>0</v>
      </c>
      <c r="D60" s="44">
        <v>0</v>
      </c>
      <c r="E60" s="44">
        <v>0</v>
      </c>
      <c r="F60" s="44">
        <v>0</v>
      </c>
      <c r="G60" s="44">
        <v>0</v>
      </c>
      <c r="H60" s="44">
        <v>0</v>
      </c>
      <c r="I60" s="44">
        <v>0</v>
      </c>
      <c r="J60" s="44">
        <v>-7.8739999999999997</v>
      </c>
      <c r="K60" s="44">
        <v>-98.724000000000004</v>
      </c>
    </row>
    <row r="61" spans="2:11" s="6" customFormat="1" ht="14.1" customHeight="1" thickBot="1" x14ac:dyDescent="0.25">
      <c r="B61" s="138" t="s">
        <v>208</v>
      </c>
      <c r="C61" s="177">
        <v>3733.4540000000002</v>
      </c>
      <c r="D61" s="177">
        <v>2655.4520000000002</v>
      </c>
      <c r="E61" s="177">
        <v>5342.9589999999998</v>
      </c>
      <c r="F61" s="177">
        <v>2599.8910000000001</v>
      </c>
      <c r="G61" s="177">
        <v>2145.3220000000001</v>
      </c>
      <c r="H61" s="177">
        <v>2125.54</v>
      </c>
      <c r="I61" s="177">
        <v>2617.0990000000002</v>
      </c>
      <c r="J61" s="177">
        <v>2993.9369999999999</v>
      </c>
      <c r="K61" s="177">
        <v>2734.038</v>
      </c>
    </row>
    <row r="62" spans="2:11" s="6" customFormat="1" ht="14.1" customHeight="1" thickTop="1" x14ac:dyDescent="0.2">
      <c r="B62" s="13"/>
      <c r="C62" s="44"/>
      <c r="D62" s="44"/>
      <c r="E62" s="44"/>
      <c r="F62" s="44"/>
      <c r="G62" s="44"/>
      <c r="H62" s="44"/>
      <c r="I62" s="44"/>
      <c r="J62" s="44"/>
      <c r="K62" s="44"/>
    </row>
    <row r="63" spans="2:11" s="6" customFormat="1" ht="14.1" customHeight="1" x14ac:dyDescent="0.2">
      <c r="B63" s="13"/>
      <c r="C63" s="44"/>
      <c r="D63" s="44"/>
      <c r="E63" s="44"/>
      <c r="F63" s="44"/>
      <c r="G63" s="44"/>
      <c r="H63" s="44"/>
      <c r="I63" s="44"/>
      <c r="J63" s="44"/>
      <c r="K63" s="44"/>
    </row>
    <row r="64" spans="2:11" s="13" customFormat="1" ht="14.1" customHeight="1" x14ac:dyDescent="0.2">
      <c r="B64" s="24" t="s">
        <v>22</v>
      </c>
      <c r="C64" s="25">
        <v>2016</v>
      </c>
      <c r="D64" s="25">
        <v>2017</v>
      </c>
      <c r="E64" s="25">
        <v>2018</v>
      </c>
      <c r="F64" s="25">
        <v>2019</v>
      </c>
      <c r="G64" s="25">
        <v>2020</v>
      </c>
      <c r="H64" s="25">
        <v>2021</v>
      </c>
      <c r="I64" s="25">
        <v>2022</v>
      </c>
      <c r="J64" s="25">
        <v>2023</v>
      </c>
      <c r="K64" s="25">
        <v>2024</v>
      </c>
    </row>
    <row r="65" spans="2:11" ht="14.1" customHeight="1" x14ac:dyDescent="0.2">
      <c r="B65" s="6" t="s">
        <v>168</v>
      </c>
      <c r="C65" s="47"/>
      <c r="D65" s="47"/>
      <c r="E65" s="47"/>
      <c r="F65" s="47"/>
      <c r="G65" s="47"/>
      <c r="H65" s="47"/>
      <c r="I65" s="47"/>
      <c r="J65" s="47"/>
      <c r="K65" s="47"/>
    </row>
    <row r="66" spans="2:11" ht="14.1" customHeight="1" x14ac:dyDescent="0.2">
      <c r="B66" s="13" t="s">
        <v>169</v>
      </c>
      <c r="C66" s="44">
        <f t="shared" ref="C66:K66" si="0">C9/3.673</f>
        <v>484.87884563027501</v>
      </c>
      <c r="D66" s="44">
        <f t="shared" si="0"/>
        <v>491.20800435611221</v>
      </c>
      <c r="E66" s="44">
        <f t="shared" si="0"/>
        <v>578.74734549414643</v>
      </c>
      <c r="F66" s="44">
        <f t="shared" si="0"/>
        <v>586.38987203920499</v>
      </c>
      <c r="G66" s="44">
        <f t="shared" si="0"/>
        <v>652.31962973046552</v>
      </c>
      <c r="H66" s="44">
        <f t="shared" si="0"/>
        <v>613.23468554315275</v>
      </c>
      <c r="I66" s="44">
        <f t="shared" si="0"/>
        <v>748.30057173972227</v>
      </c>
      <c r="J66" s="44">
        <f t="shared" si="0"/>
        <v>721.29757691260545</v>
      </c>
      <c r="K66" s="44">
        <f>K9/3.673</f>
        <v>750.25238224884299</v>
      </c>
    </row>
    <row r="67" spans="2:11" ht="14.1" customHeight="1" x14ac:dyDescent="0.2">
      <c r="B67" s="13"/>
      <c r="C67" s="44"/>
      <c r="D67" s="44"/>
      <c r="E67" s="44"/>
      <c r="F67" s="44"/>
      <c r="G67" s="44"/>
      <c r="H67" s="44"/>
      <c r="I67" s="44"/>
      <c r="J67" s="44"/>
      <c r="K67" s="44"/>
    </row>
    <row r="68" spans="2:11" ht="14.1" customHeight="1" x14ac:dyDescent="0.2">
      <c r="B68" s="202" t="s">
        <v>170</v>
      </c>
      <c r="C68" s="47"/>
      <c r="D68" s="47"/>
      <c r="E68" s="47"/>
      <c r="F68" s="47"/>
      <c r="G68" s="47"/>
      <c r="H68" s="47"/>
      <c r="I68" s="47"/>
      <c r="J68" s="47"/>
      <c r="K68" s="47"/>
    </row>
    <row r="69" spans="2:11" ht="14.1" customHeight="1" x14ac:dyDescent="0.2">
      <c r="B69" s="13" t="s">
        <v>171</v>
      </c>
      <c r="C69" s="44">
        <f t="shared" ref="C69:K69" si="1">C12/3.673</f>
        <v>94.493874217261094</v>
      </c>
      <c r="D69" s="44">
        <f t="shared" si="1"/>
        <v>125.41600871222434</v>
      </c>
      <c r="E69" s="44">
        <f t="shared" si="1"/>
        <v>144.85706506942552</v>
      </c>
      <c r="F69" s="44">
        <f t="shared" si="1"/>
        <v>155.2673563844269</v>
      </c>
      <c r="G69" s="44">
        <f t="shared" si="1"/>
        <v>155.99455485978763</v>
      </c>
      <c r="H69" s="44">
        <f t="shared" si="1"/>
        <v>158.48652327797441</v>
      </c>
      <c r="I69" s="44">
        <f t="shared" si="1"/>
        <v>119.23768037026953</v>
      </c>
      <c r="J69" s="44">
        <f t="shared" si="1"/>
        <v>138.063435883474</v>
      </c>
      <c r="K69" s="44">
        <f t="shared" si="1"/>
        <v>163.94936019602505</v>
      </c>
    </row>
    <row r="70" spans="2:11" ht="14.1" customHeight="1" x14ac:dyDescent="0.2">
      <c r="B70" s="13" t="s">
        <v>172</v>
      </c>
      <c r="C70" s="44">
        <f t="shared" ref="C70:K70" si="2">C13/3.673</f>
        <v>0</v>
      </c>
      <c r="D70" s="44">
        <f t="shared" si="2"/>
        <v>0</v>
      </c>
      <c r="E70" s="44">
        <f t="shared" si="2"/>
        <v>0.74108358290225973</v>
      </c>
      <c r="F70" s="44">
        <f t="shared" si="2"/>
        <v>1.6384426898992648</v>
      </c>
      <c r="G70" s="44">
        <f t="shared" si="2"/>
        <v>5.2254288047917239</v>
      </c>
      <c r="H70" s="44">
        <f t="shared" si="2"/>
        <v>15.095562210726925</v>
      </c>
      <c r="I70" s="44">
        <f t="shared" si="2"/>
        <v>28.851347672202561</v>
      </c>
      <c r="J70" s="44">
        <f t="shared" si="2"/>
        <v>39.861693438606046</v>
      </c>
      <c r="K70" s="44">
        <f t="shared" si="2"/>
        <v>41.292948543424998</v>
      </c>
    </row>
    <row r="71" spans="2:11" ht="14.1" customHeight="1" x14ac:dyDescent="0.2">
      <c r="B71" s="13" t="s">
        <v>173</v>
      </c>
      <c r="C71" s="44">
        <f t="shared" ref="C71:K71" si="3">C14/3.673</f>
        <v>0</v>
      </c>
      <c r="D71" s="44">
        <f t="shared" si="3"/>
        <v>0</v>
      </c>
      <c r="E71" s="44">
        <f t="shared" si="3"/>
        <v>0</v>
      </c>
      <c r="F71" s="44">
        <f t="shared" si="3"/>
        <v>0</v>
      </c>
      <c r="G71" s="44">
        <f t="shared" si="3"/>
        <v>0</v>
      </c>
      <c r="H71" s="44">
        <f t="shared" si="3"/>
        <v>0</v>
      </c>
      <c r="I71" s="44">
        <f t="shared" si="3"/>
        <v>0</v>
      </c>
      <c r="J71" s="44">
        <f t="shared" si="3"/>
        <v>11.719575279063436</v>
      </c>
      <c r="K71" s="44">
        <f t="shared" si="3"/>
        <v>8.6991560032670847</v>
      </c>
    </row>
    <row r="72" spans="2:11" ht="14.1" customHeight="1" x14ac:dyDescent="0.2">
      <c r="B72" s="13" t="s">
        <v>174</v>
      </c>
      <c r="C72" s="44">
        <f t="shared" ref="C72:K72" si="4">C15/3.673</f>
        <v>6.0544514021236049</v>
      </c>
      <c r="D72" s="44">
        <f t="shared" si="4"/>
        <v>18.830928396406208</v>
      </c>
      <c r="E72" s="44">
        <f t="shared" si="4"/>
        <v>3.0356656683909611</v>
      </c>
      <c r="F72" s="44">
        <f t="shared" si="4"/>
        <v>5.0168799346583173</v>
      </c>
      <c r="G72" s="44">
        <f t="shared" si="4"/>
        <v>19.153825210999184</v>
      </c>
      <c r="H72" s="44">
        <f t="shared" si="4"/>
        <v>8.2246120337598683</v>
      </c>
      <c r="I72" s="44">
        <f t="shared" si="4"/>
        <v>5.540702423087394</v>
      </c>
      <c r="J72" s="44">
        <f t="shared" si="4"/>
        <v>7.5594881568200378</v>
      </c>
      <c r="K72" s="44">
        <f t="shared" si="4"/>
        <v>15.038660495507759</v>
      </c>
    </row>
    <row r="73" spans="2:11" ht="14.1" customHeight="1" x14ac:dyDescent="0.2">
      <c r="B73" s="13" t="s">
        <v>175</v>
      </c>
      <c r="C73" s="44">
        <f t="shared" ref="C73:K73" si="5">C16/3.673</f>
        <v>0</v>
      </c>
      <c r="D73" s="44">
        <f t="shared" si="5"/>
        <v>-12.727742989381976</v>
      </c>
      <c r="E73" s="44">
        <f t="shared" si="5"/>
        <v>-23.257282875034033</v>
      </c>
      <c r="F73" s="44">
        <f t="shared" si="5"/>
        <v>-13.604955077593248</v>
      </c>
      <c r="G73" s="44">
        <f t="shared" si="5"/>
        <v>-7.8257555132044647</v>
      </c>
      <c r="H73" s="44">
        <f t="shared" si="5"/>
        <v>-6.4465014974135588</v>
      </c>
      <c r="I73" s="44">
        <f t="shared" si="5"/>
        <v>-3.1666212904982305</v>
      </c>
      <c r="J73" s="44">
        <f t="shared" si="5"/>
        <v>-1.6131227879117886</v>
      </c>
      <c r="K73" s="44">
        <f t="shared" si="5"/>
        <v>-5.4108358290225969</v>
      </c>
    </row>
    <row r="74" spans="2:11" ht="14.1" customHeight="1" x14ac:dyDescent="0.2">
      <c r="B74" s="13" t="s">
        <v>176</v>
      </c>
      <c r="C74" s="44">
        <f t="shared" ref="C74:K74" si="6">C17/3.673</f>
        <v>8.0274979580724199</v>
      </c>
      <c r="D74" s="44">
        <f t="shared" si="6"/>
        <v>7.1641709774026676</v>
      </c>
      <c r="E74" s="44">
        <f t="shared" si="6"/>
        <v>6.7408113258916416</v>
      </c>
      <c r="F74" s="44">
        <f t="shared" si="6"/>
        <v>6.3087394500408385</v>
      </c>
      <c r="G74" s="44">
        <f t="shared" si="6"/>
        <v>6.8856520555404304</v>
      </c>
      <c r="H74" s="44">
        <f t="shared" si="6"/>
        <v>6.4851619929213173</v>
      </c>
      <c r="I74" s="44">
        <f t="shared" si="6"/>
        <v>7.909882929485434</v>
      </c>
      <c r="J74" s="44">
        <f t="shared" si="6"/>
        <v>8.4369725020419271</v>
      </c>
      <c r="K74" s="44">
        <f t="shared" si="6"/>
        <v>8.4827116798257549</v>
      </c>
    </row>
    <row r="75" spans="2:11" ht="14.1" customHeight="1" x14ac:dyDescent="0.2">
      <c r="B75" s="13" t="s">
        <v>177</v>
      </c>
      <c r="C75" s="44">
        <f t="shared" ref="C75:K75" si="7">C18/3.673</f>
        <v>-0.84508576095834465</v>
      </c>
      <c r="D75" s="44">
        <f t="shared" si="7"/>
        <v>-1.9874761775115709E-2</v>
      </c>
      <c r="E75" s="44">
        <f t="shared" si="7"/>
        <v>-2.0386604955077594</v>
      </c>
      <c r="F75" s="44">
        <f t="shared" si="7"/>
        <v>7.6231962973046553E-3</v>
      </c>
      <c r="G75" s="44">
        <f t="shared" si="7"/>
        <v>4.9006261911244214E-2</v>
      </c>
      <c r="H75" s="44">
        <f t="shared" si="7"/>
        <v>-8.4399673291587259E-3</v>
      </c>
      <c r="I75" s="44">
        <f t="shared" si="7"/>
        <v>-0.80669752246120341</v>
      </c>
      <c r="J75" s="44">
        <f t="shared" si="7"/>
        <v>-0.71004628369180511</v>
      </c>
      <c r="K75" s="44">
        <f t="shared" si="7"/>
        <v>-2.3052001089028042</v>
      </c>
    </row>
    <row r="76" spans="2:11" ht="14.1" customHeight="1" x14ac:dyDescent="0.2">
      <c r="B76" s="13" t="s">
        <v>178</v>
      </c>
      <c r="C76" s="44">
        <f t="shared" ref="C76:K76" si="8">C19/3.673</f>
        <v>0</v>
      </c>
      <c r="D76" s="44">
        <f t="shared" si="8"/>
        <v>0</v>
      </c>
      <c r="E76" s="44">
        <f t="shared" si="8"/>
        <v>0</v>
      </c>
      <c r="F76" s="44">
        <f t="shared" si="8"/>
        <v>12.756057718486252</v>
      </c>
      <c r="G76" s="44">
        <f t="shared" si="8"/>
        <v>51.968962700789547</v>
      </c>
      <c r="H76" s="44">
        <f t="shared" si="8"/>
        <v>0.4557582357745712</v>
      </c>
      <c r="I76" s="44">
        <f t="shared" si="8"/>
        <v>2.198475360740539</v>
      </c>
      <c r="J76" s="44">
        <f t="shared" si="8"/>
        <v>1.4026681187040566</v>
      </c>
      <c r="K76" s="44">
        <f t="shared" si="8"/>
        <v>1.5649332970323986</v>
      </c>
    </row>
    <row r="77" spans="2:11" ht="14.1" customHeight="1" x14ac:dyDescent="0.2">
      <c r="B77" s="13" t="s">
        <v>209</v>
      </c>
      <c r="C77" s="44">
        <f t="shared" ref="C77:K77" si="9">C20/3.673</f>
        <v>0</v>
      </c>
      <c r="D77" s="44">
        <f t="shared" si="9"/>
        <v>0</v>
      </c>
      <c r="E77" s="44">
        <f t="shared" si="9"/>
        <v>28.462020147018784</v>
      </c>
      <c r="F77" s="44">
        <f t="shared" si="9"/>
        <v>-28.462020147018784</v>
      </c>
      <c r="G77" s="44">
        <f t="shared" si="9"/>
        <v>0</v>
      </c>
      <c r="H77" s="44">
        <f t="shared" si="9"/>
        <v>-0.37380887557854614</v>
      </c>
      <c r="I77" s="44">
        <f t="shared" si="9"/>
        <v>0</v>
      </c>
      <c r="J77" s="44">
        <f t="shared" si="9"/>
        <v>0</v>
      </c>
      <c r="K77" s="44">
        <f t="shared" si="9"/>
        <v>0</v>
      </c>
    </row>
    <row r="78" spans="2:11" ht="14.1" customHeight="1" x14ac:dyDescent="0.2">
      <c r="B78" s="13" t="s">
        <v>210</v>
      </c>
      <c r="C78" s="44">
        <f t="shared" ref="C78:K78" si="10">C21/3.673</f>
        <v>0.27960794990471</v>
      </c>
      <c r="D78" s="44">
        <f t="shared" si="10"/>
        <v>0.94963245303566568</v>
      </c>
      <c r="E78" s="44">
        <f t="shared" si="10"/>
        <v>-1.0070786822760684</v>
      </c>
      <c r="F78" s="44">
        <f t="shared" si="10"/>
        <v>0</v>
      </c>
      <c r="G78" s="44">
        <f t="shared" si="10"/>
        <v>0.80996460658861968</v>
      </c>
      <c r="H78" s="44">
        <f t="shared" si="10"/>
        <v>0</v>
      </c>
      <c r="I78" s="44">
        <f t="shared" si="10"/>
        <v>0</v>
      </c>
      <c r="J78" s="44">
        <f t="shared" si="10"/>
        <v>0</v>
      </c>
      <c r="K78" s="44">
        <f t="shared" si="10"/>
        <v>0</v>
      </c>
    </row>
    <row r="79" spans="2:11" ht="14.1" customHeight="1" x14ac:dyDescent="0.2">
      <c r="B79" s="13" t="s">
        <v>116</v>
      </c>
      <c r="C79" s="44">
        <f t="shared" ref="C79:K79" si="11">C22/3.673</f>
        <v>0</v>
      </c>
      <c r="D79" s="44">
        <f t="shared" si="11"/>
        <v>5.1105363463109175</v>
      </c>
      <c r="E79" s="44">
        <f t="shared" si="11"/>
        <v>50.000544514021229</v>
      </c>
      <c r="F79" s="44">
        <f t="shared" si="11"/>
        <v>62.110808603321537</v>
      </c>
      <c r="G79" s="44">
        <f t="shared" si="11"/>
        <v>57.731554587530631</v>
      </c>
      <c r="H79" s="44">
        <f t="shared" si="11"/>
        <v>50.247209365641162</v>
      </c>
      <c r="I79" s="44">
        <f t="shared" si="11"/>
        <v>76.124421453852435</v>
      </c>
      <c r="J79" s="44">
        <f t="shared" si="11"/>
        <v>117.82112714402396</v>
      </c>
      <c r="K79" s="44">
        <f t="shared" si="11"/>
        <v>124.4516743806153</v>
      </c>
    </row>
    <row r="80" spans="2:11" ht="14.1" customHeight="1" x14ac:dyDescent="0.2">
      <c r="B80" s="13" t="s">
        <v>115</v>
      </c>
      <c r="C80" s="44">
        <f t="shared" ref="C80:K80" si="12">C23/3.673</f>
        <v>-0.67819221344949632</v>
      </c>
      <c r="D80" s="44">
        <f t="shared" si="12"/>
        <v>-0.7250204192757963</v>
      </c>
      <c r="E80" s="44">
        <f t="shared" si="12"/>
        <v>-17.547236591342227</v>
      </c>
      <c r="F80" s="44">
        <f t="shared" si="12"/>
        <v>-33.066430710590801</v>
      </c>
      <c r="G80" s="44">
        <f t="shared" si="12"/>
        <v>-13.027225701061802</v>
      </c>
      <c r="H80" s="44">
        <f t="shared" si="12"/>
        <v>-2.092567383610128</v>
      </c>
      <c r="I80" s="44">
        <f t="shared" si="12"/>
        <v>-14.891641709774028</v>
      </c>
      <c r="J80" s="44">
        <f t="shared" si="12"/>
        <v>-26.908249387421726</v>
      </c>
      <c r="K80" s="44">
        <f t="shared" si="12"/>
        <v>-39.175878028859245</v>
      </c>
    </row>
    <row r="81" spans="2:11" ht="14.1" customHeight="1" x14ac:dyDescent="0.2">
      <c r="B81" s="13" t="s">
        <v>179</v>
      </c>
      <c r="C81" s="44">
        <f t="shared" ref="C81:K81" si="13">C24/3.673</f>
        <v>3.2572828750340324</v>
      </c>
      <c r="D81" s="44">
        <f t="shared" si="13"/>
        <v>0.75524094745439696</v>
      </c>
      <c r="E81" s="44">
        <f t="shared" si="13"/>
        <v>1.5200108902804248</v>
      </c>
      <c r="F81" s="44">
        <f t="shared" si="13"/>
        <v>0.20310372992104547</v>
      </c>
      <c r="G81" s="44">
        <f t="shared" si="13"/>
        <v>0.82548325619384699</v>
      </c>
      <c r="H81" s="44">
        <f t="shared" si="13"/>
        <v>0.80370269534440508</v>
      </c>
      <c r="I81" s="44">
        <f t="shared" si="13"/>
        <v>1.4296215627552411</v>
      </c>
      <c r="J81" s="44">
        <f t="shared" si="13"/>
        <v>1.0939286686632179</v>
      </c>
      <c r="K81" s="44">
        <f t="shared" si="13"/>
        <v>1.3708140484617479</v>
      </c>
    </row>
    <row r="82" spans="2:11" ht="14.1" customHeight="1" x14ac:dyDescent="0.2">
      <c r="B82" s="6" t="s">
        <v>180</v>
      </c>
      <c r="C82" s="47">
        <f t="shared" ref="C82:K82" si="14">C25/3.673</f>
        <v>595.46828205826307</v>
      </c>
      <c r="D82" s="47">
        <f t="shared" si="14"/>
        <v>635.9618840185135</v>
      </c>
      <c r="E82" s="47">
        <f t="shared" si="14"/>
        <v>770.25428804791716</v>
      </c>
      <c r="F82" s="47">
        <f t="shared" si="14"/>
        <v>754.5654778110536</v>
      </c>
      <c r="G82" s="47">
        <f t="shared" si="14"/>
        <v>930.11108086033209</v>
      </c>
      <c r="H82" s="47">
        <f t="shared" si="14"/>
        <v>844.11189763136395</v>
      </c>
      <c r="I82" s="47">
        <f t="shared" si="14"/>
        <v>970.72774298938202</v>
      </c>
      <c r="J82" s="47">
        <f t="shared" si="14"/>
        <v>1018.0250476449769</v>
      </c>
      <c r="K82" s="47">
        <f t="shared" si="14"/>
        <v>1068.2107269262183</v>
      </c>
    </row>
    <row r="83" spans="2:11" ht="14.1" customHeight="1" x14ac:dyDescent="0.2">
      <c r="B83" s="6"/>
      <c r="C83" s="44"/>
      <c r="D83" s="44"/>
      <c r="E83" s="44"/>
      <c r="F83" s="44"/>
      <c r="G83" s="44"/>
      <c r="H83" s="44"/>
      <c r="I83" s="44"/>
      <c r="J83" s="44"/>
      <c r="K83" s="44"/>
    </row>
    <row r="84" spans="2:11" ht="14.1" customHeight="1" x14ac:dyDescent="0.2">
      <c r="B84" s="13" t="s">
        <v>181</v>
      </c>
      <c r="C84" s="44">
        <f t="shared" ref="C84:K84" si="15">C27/3.673</f>
        <v>-72.086577729376529</v>
      </c>
      <c r="D84" s="44">
        <f t="shared" si="15"/>
        <v>-69.822488429077055</v>
      </c>
      <c r="E84" s="44">
        <f t="shared" si="15"/>
        <v>17.352300571739722</v>
      </c>
      <c r="F84" s="44">
        <f t="shared" si="15"/>
        <v>98.700517288320171</v>
      </c>
      <c r="G84" s="44">
        <f t="shared" si="15"/>
        <v>64.89708684998638</v>
      </c>
      <c r="H84" s="44">
        <f t="shared" si="15"/>
        <v>-102.63762591886741</v>
      </c>
      <c r="I84" s="44">
        <f t="shared" si="15"/>
        <v>-66.830928396406208</v>
      </c>
      <c r="J84" s="44">
        <f t="shared" si="15"/>
        <v>21.447318268445411</v>
      </c>
      <c r="K84" s="44">
        <f t="shared" si="15"/>
        <v>-100.19602504764497</v>
      </c>
    </row>
    <row r="85" spans="2:11" ht="14.1" customHeight="1" x14ac:dyDescent="0.2">
      <c r="B85" s="13" t="s">
        <v>182</v>
      </c>
      <c r="C85" s="44">
        <f t="shared" ref="C85:K85" si="16">C28/3.673</f>
        <v>293.70868499863872</v>
      </c>
      <c r="D85" s="44">
        <f t="shared" si="16"/>
        <v>-157.12687176694797</v>
      </c>
      <c r="E85" s="44">
        <f t="shared" si="16"/>
        <v>31.960250476449769</v>
      </c>
      <c r="F85" s="44">
        <f t="shared" si="16"/>
        <v>-206.62918595153823</v>
      </c>
      <c r="G85" s="44">
        <f t="shared" si="16"/>
        <v>222.88755785461476</v>
      </c>
      <c r="H85" s="44">
        <f t="shared" si="16"/>
        <v>-138.43397767492513</v>
      </c>
      <c r="I85" s="44">
        <f t="shared" si="16"/>
        <v>-169.1148924584808</v>
      </c>
      <c r="J85" s="44">
        <f t="shared" si="16"/>
        <v>-38.755785461475632</v>
      </c>
      <c r="K85" s="44">
        <f t="shared" si="16"/>
        <v>138.40157909066158</v>
      </c>
    </row>
    <row r="86" spans="2:11" ht="14.1" customHeight="1" x14ac:dyDescent="0.2">
      <c r="B86" s="13" t="s">
        <v>183</v>
      </c>
      <c r="C86" s="44">
        <f t="shared" ref="C86:K86" si="17">C29/3.673</f>
        <v>-8.901715219166892</v>
      </c>
      <c r="D86" s="44">
        <f t="shared" si="17"/>
        <v>-2.2444867955349848</v>
      </c>
      <c r="E86" s="44">
        <f t="shared" si="17"/>
        <v>-141.84563027497958</v>
      </c>
      <c r="F86" s="44">
        <f t="shared" si="17"/>
        <v>116.25973318812959</v>
      </c>
      <c r="G86" s="44">
        <f t="shared" si="17"/>
        <v>0.49550775932480262</v>
      </c>
      <c r="H86" s="44">
        <f t="shared" si="17"/>
        <v>-179.06534168254831</v>
      </c>
      <c r="I86" s="44">
        <f t="shared" si="17"/>
        <v>97.122787911788734</v>
      </c>
      <c r="J86" s="44">
        <f t="shared" si="17"/>
        <v>30.123332425809963</v>
      </c>
      <c r="K86" s="44">
        <f t="shared" si="17"/>
        <v>9.5197386332698066</v>
      </c>
    </row>
    <row r="87" spans="2:11" ht="14.1" customHeight="1" x14ac:dyDescent="0.2">
      <c r="B87" s="13" t="s">
        <v>184</v>
      </c>
      <c r="C87" s="44">
        <f t="shared" ref="C87:K87" si="18">C30/3.673</f>
        <v>-6.8009801252382251</v>
      </c>
      <c r="D87" s="44">
        <f t="shared" si="18"/>
        <v>29.826300027225702</v>
      </c>
      <c r="E87" s="44">
        <f t="shared" si="18"/>
        <v>176.01279607949905</v>
      </c>
      <c r="F87" s="44">
        <f t="shared" si="18"/>
        <v>-87.578546147563301</v>
      </c>
      <c r="G87" s="44">
        <f t="shared" si="18"/>
        <v>-12.824938742172611</v>
      </c>
      <c r="H87" s="44">
        <f t="shared" si="18"/>
        <v>-15.510209637898177</v>
      </c>
      <c r="I87" s="44">
        <f t="shared" si="18"/>
        <v>86.879117887285602</v>
      </c>
      <c r="J87" s="44">
        <f t="shared" si="18"/>
        <v>28.869588891913967</v>
      </c>
      <c r="K87" s="44">
        <f t="shared" si="18"/>
        <v>62.60441056357201</v>
      </c>
    </row>
    <row r="88" spans="2:11" ht="14.1" customHeight="1" x14ac:dyDescent="0.2">
      <c r="B88" s="13" t="s">
        <v>185</v>
      </c>
      <c r="C88" s="44">
        <f t="shared" ref="C88:K88" si="19">C31/3.673</f>
        <v>319.71358562482982</v>
      </c>
      <c r="D88" s="44">
        <f t="shared" si="19"/>
        <v>494.74108358290226</v>
      </c>
      <c r="E88" s="44">
        <f t="shared" si="19"/>
        <v>493.67492512932211</v>
      </c>
      <c r="F88" s="44">
        <f t="shared" si="19"/>
        <v>-196.64524911516472</v>
      </c>
      <c r="G88" s="44">
        <f t="shared" si="19"/>
        <v>-735.57527906343591</v>
      </c>
      <c r="H88" s="44">
        <f t="shared" si="19"/>
        <v>383.26681187040566</v>
      </c>
      <c r="I88" s="44">
        <f t="shared" si="19"/>
        <v>315.80397495235502</v>
      </c>
      <c r="J88" s="44">
        <f t="shared" si="19"/>
        <v>328.75279063435886</v>
      </c>
      <c r="K88" s="44">
        <f t="shared" si="19"/>
        <v>-95.700517288320171</v>
      </c>
    </row>
    <row r="89" spans="2:11" ht="14.1" customHeight="1" x14ac:dyDescent="0.2">
      <c r="B89" s="6" t="s">
        <v>186</v>
      </c>
      <c r="C89" s="47">
        <f t="shared" ref="C89:K89" si="20">C32/3.673</f>
        <v>1121.1012796079499</v>
      </c>
      <c r="D89" s="47">
        <f t="shared" si="20"/>
        <v>931.33542063708137</v>
      </c>
      <c r="E89" s="47">
        <f t="shared" si="20"/>
        <v>1347.4089300299484</v>
      </c>
      <c r="F89" s="47">
        <f t="shared" si="20"/>
        <v>478.67274707323713</v>
      </c>
      <c r="G89" s="47">
        <f t="shared" si="20"/>
        <v>469.99101551864959</v>
      </c>
      <c r="H89" s="47">
        <f t="shared" si="20"/>
        <v>791.7315545875307</v>
      </c>
      <c r="I89" s="47">
        <f t="shared" si="20"/>
        <v>1234.5878028859242</v>
      </c>
      <c r="J89" s="47">
        <f t="shared" si="20"/>
        <v>1388.4622924040293</v>
      </c>
      <c r="K89" s="47">
        <f t="shared" si="20"/>
        <v>1082.8399128777567</v>
      </c>
    </row>
    <row r="90" spans="2:11" ht="14.1" customHeight="1" x14ac:dyDescent="0.2">
      <c r="B90" s="13" t="s">
        <v>187</v>
      </c>
      <c r="C90" s="44">
        <f t="shared" ref="C90:K90" si="21">C33/3.673</f>
        <v>-19.28069697794718</v>
      </c>
      <c r="D90" s="44">
        <f t="shared" si="21"/>
        <v>-10.700517288320173</v>
      </c>
      <c r="E90" s="44">
        <f t="shared" si="21"/>
        <v>-8.7062346855431532</v>
      </c>
      <c r="F90" s="44">
        <f t="shared" si="21"/>
        <v>-8.009256738361012</v>
      </c>
      <c r="G90" s="44">
        <f t="shared" si="21"/>
        <v>-8.7566022325074861</v>
      </c>
      <c r="H90" s="44">
        <f t="shared" si="21"/>
        <v>-8.2826027770215092</v>
      </c>
      <c r="I90" s="44">
        <f t="shared" si="21"/>
        <v>-7.4045739177783823</v>
      </c>
      <c r="J90" s="44">
        <f t="shared" si="21"/>
        <v>-9.027225701061802</v>
      </c>
      <c r="K90" s="44">
        <f t="shared" si="21"/>
        <v>-6.4206370814048457</v>
      </c>
    </row>
    <row r="91" spans="2:11" ht="14.1" customHeight="1" x14ac:dyDescent="0.2">
      <c r="B91" s="13" t="s">
        <v>188</v>
      </c>
      <c r="C91" s="44">
        <f t="shared" ref="C91:K91" si="22">C34/3.673</f>
        <v>0</v>
      </c>
      <c r="D91" s="44">
        <f t="shared" si="22"/>
        <v>0</v>
      </c>
      <c r="E91" s="44">
        <f t="shared" si="22"/>
        <v>0</v>
      </c>
      <c r="F91" s="44">
        <f t="shared" si="22"/>
        <v>0</v>
      </c>
      <c r="G91" s="44">
        <f t="shared" si="22"/>
        <v>0</v>
      </c>
      <c r="H91" s="44">
        <f t="shared" si="22"/>
        <v>0</v>
      </c>
      <c r="I91" s="44">
        <f t="shared" si="22"/>
        <v>0</v>
      </c>
      <c r="J91" s="44">
        <f t="shared" si="22"/>
        <v>-4.1919411924857064</v>
      </c>
      <c r="K91" s="44">
        <f t="shared" si="22"/>
        <v>-6.0536346310917502</v>
      </c>
    </row>
    <row r="92" spans="2:11" ht="14.1" customHeight="1" x14ac:dyDescent="0.2">
      <c r="B92" s="6" t="s">
        <v>189</v>
      </c>
      <c r="C92" s="47">
        <f t="shared" ref="C92:K92" si="23">C35/3.673</f>
        <v>1101.8205826300027</v>
      </c>
      <c r="D92" s="47">
        <f t="shared" si="23"/>
        <v>920.63490334876133</v>
      </c>
      <c r="E92" s="47">
        <f t="shared" si="23"/>
        <v>1338.7026953444051</v>
      </c>
      <c r="F92" s="47">
        <f t="shared" si="23"/>
        <v>470.66349033487614</v>
      </c>
      <c r="G92" s="47">
        <f t="shared" si="23"/>
        <v>461.23441328614211</v>
      </c>
      <c r="H92" s="47">
        <f t="shared" si="23"/>
        <v>783.44895181050913</v>
      </c>
      <c r="I92" s="47">
        <f t="shared" si="23"/>
        <v>1227.1832289681461</v>
      </c>
      <c r="J92" s="47">
        <f t="shared" si="23"/>
        <v>1375.2431255104818</v>
      </c>
      <c r="K92" s="47">
        <f t="shared" si="23"/>
        <v>1070.3656411652601</v>
      </c>
    </row>
    <row r="93" spans="2:11" ht="14.1" customHeight="1" x14ac:dyDescent="0.2">
      <c r="B93" s="13"/>
      <c r="C93" s="44"/>
      <c r="D93" s="44"/>
      <c r="E93" s="44"/>
      <c r="F93" s="44"/>
      <c r="G93" s="44"/>
      <c r="H93" s="44"/>
      <c r="I93" s="44"/>
      <c r="J93" s="44"/>
      <c r="K93" s="44"/>
    </row>
    <row r="94" spans="2:11" ht="14.1" customHeight="1" x14ac:dyDescent="0.2">
      <c r="B94" s="6" t="s">
        <v>190</v>
      </c>
      <c r="C94" s="47"/>
      <c r="D94" s="47"/>
      <c r="E94" s="47"/>
      <c r="F94" s="47"/>
      <c r="G94" s="47"/>
      <c r="H94" s="47"/>
      <c r="I94" s="47"/>
      <c r="J94" s="47"/>
      <c r="K94" s="47"/>
    </row>
    <row r="95" spans="2:11" ht="14.1" customHeight="1" x14ac:dyDescent="0.2">
      <c r="B95" s="13" t="s">
        <v>191</v>
      </c>
      <c r="C95" s="44">
        <f t="shared" ref="C95:K95" si="24">C38/3.673</f>
        <v>-283.18840185134769</v>
      </c>
      <c r="D95" s="44">
        <f t="shared" si="24"/>
        <v>-200.64878845630273</v>
      </c>
      <c r="E95" s="44">
        <f t="shared" si="24"/>
        <v>-176.05853525728287</v>
      </c>
      <c r="F95" s="44">
        <f t="shared" si="24"/>
        <v>-103.8020691532807</v>
      </c>
      <c r="G95" s="44">
        <f t="shared" si="24"/>
        <v>-252.60304927851894</v>
      </c>
      <c r="H95" s="44">
        <f t="shared" si="24"/>
        <v>-164.37353661856793</v>
      </c>
      <c r="I95" s="44">
        <f t="shared" si="24"/>
        <v>-289.54015790906618</v>
      </c>
      <c r="J95" s="44">
        <f t="shared" si="24"/>
        <v>-272.33596515110264</v>
      </c>
      <c r="K95" s="44">
        <f t="shared" si="24"/>
        <v>-304.06479716852709</v>
      </c>
    </row>
    <row r="96" spans="2:11" ht="14.1" customHeight="1" x14ac:dyDescent="0.2">
      <c r="B96" s="206" t="s">
        <v>211</v>
      </c>
      <c r="C96" s="44">
        <f t="shared" ref="C96:K96" si="25">C39/3.673</f>
        <v>0</v>
      </c>
      <c r="D96" s="44">
        <f t="shared" si="25"/>
        <v>-189.55268173155457</v>
      </c>
      <c r="E96" s="44">
        <f t="shared" si="25"/>
        <v>0</v>
      </c>
      <c r="F96" s="44">
        <f t="shared" si="25"/>
        <v>0</v>
      </c>
      <c r="G96" s="44">
        <f t="shared" si="25"/>
        <v>0</v>
      </c>
      <c r="H96" s="44">
        <f t="shared" si="25"/>
        <v>0</v>
      </c>
      <c r="I96" s="44">
        <f t="shared" si="25"/>
        <v>0</v>
      </c>
      <c r="J96" s="44">
        <f t="shared" si="25"/>
        <v>0</v>
      </c>
      <c r="K96" s="44">
        <f t="shared" si="25"/>
        <v>0</v>
      </c>
    </row>
    <row r="97" spans="2:11" ht="14.1" customHeight="1" x14ac:dyDescent="0.2">
      <c r="B97" s="13" t="s">
        <v>192</v>
      </c>
      <c r="C97" s="44">
        <f t="shared" ref="C97:K97" si="26">C40/3.673</f>
        <v>-27.279880206915326</v>
      </c>
      <c r="D97" s="44">
        <f t="shared" si="26"/>
        <v>-6.7941736999727738</v>
      </c>
      <c r="E97" s="44">
        <f t="shared" si="26"/>
        <v>-7.6956166621290496</v>
      </c>
      <c r="F97" s="44">
        <f t="shared" si="26"/>
        <v>-22.213449496324532</v>
      </c>
      <c r="G97" s="44">
        <f t="shared" si="26"/>
        <v>-13.948271167982575</v>
      </c>
      <c r="H97" s="44">
        <f t="shared" si="26"/>
        <v>-3.7375442417642253</v>
      </c>
      <c r="I97" s="44">
        <f t="shared" si="26"/>
        <v>-15.353661856792812</v>
      </c>
      <c r="J97" s="44">
        <f t="shared" si="26"/>
        <v>-8.6988837462564668</v>
      </c>
      <c r="K97" s="44">
        <f t="shared" si="26"/>
        <v>-16.989654233596514</v>
      </c>
    </row>
    <row r="98" spans="2:11" ht="14.1" customHeight="1" x14ac:dyDescent="0.2">
      <c r="B98" s="13" t="s">
        <v>193</v>
      </c>
      <c r="C98" s="44">
        <f t="shared" ref="C98:K98" si="27">C41/3.673</f>
        <v>0.85352572828750328</v>
      </c>
      <c r="D98" s="44">
        <f t="shared" si="27"/>
        <v>0.10427443506670298</v>
      </c>
      <c r="E98" s="44">
        <f t="shared" si="27"/>
        <v>5.5777293765314448</v>
      </c>
      <c r="F98" s="44">
        <f t="shared" si="27"/>
        <v>9.719575279063436E-2</v>
      </c>
      <c r="G98" s="44">
        <f t="shared" si="27"/>
        <v>0.37816498774843454</v>
      </c>
      <c r="H98" s="44">
        <f t="shared" si="27"/>
        <v>0.10917506125782739</v>
      </c>
      <c r="I98" s="44">
        <f t="shared" si="27"/>
        <v>0.80669752246120341</v>
      </c>
      <c r="J98" s="44">
        <f t="shared" si="27"/>
        <v>1.6256466104002179</v>
      </c>
      <c r="K98" s="44">
        <f t="shared" si="27"/>
        <v>6.3337870950176969</v>
      </c>
    </row>
    <row r="99" spans="2:11" ht="14.1" customHeight="1" x14ac:dyDescent="0.2">
      <c r="B99" s="13" t="s">
        <v>194</v>
      </c>
      <c r="C99" s="44">
        <f t="shared" ref="C99:K99" si="28">C42/3.673</f>
        <v>0</v>
      </c>
      <c r="D99" s="44">
        <f t="shared" si="28"/>
        <v>-8.1677103185407027</v>
      </c>
      <c r="E99" s="44">
        <f t="shared" si="28"/>
        <v>0</v>
      </c>
      <c r="F99" s="44">
        <f t="shared" si="28"/>
        <v>-544.5140212360468</v>
      </c>
      <c r="G99" s="44">
        <f t="shared" si="28"/>
        <v>404.53307922679005</v>
      </c>
      <c r="H99" s="44">
        <f t="shared" si="28"/>
        <v>139.91968418186767</v>
      </c>
      <c r="I99" s="44">
        <f t="shared" si="28"/>
        <v>0</v>
      </c>
      <c r="J99" s="44">
        <f t="shared" si="28"/>
        <v>-19.057990743261637</v>
      </c>
      <c r="K99" s="44">
        <f t="shared" si="28"/>
        <v>0</v>
      </c>
    </row>
    <row r="100" spans="2:11" ht="14.1" customHeight="1" x14ac:dyDescent="0.2">
      <c r="B100" s="13" t="s">
        <v>195</v>
      </c>
      <c r="C100" s="44">
        <f t="shared" ref="C100:K100" si="29">C43/3.673</f>
        <v>0.67819221344949632</v>
      </c>
      <c r="D100" s="44">
        <f t="shared" si="29"/>
        <v>0.7250204192757963</v>
      </c>
      <c r="E100" s="44">
        <f t="shared" si="29"/>
        <v>13.441873128233052</v>
      </c>
      <c r="F100" s="44">
        <f t="shared" si="29"/>
        <v>33.188129594337056</v>
      </c>
      <c r="G100" s="44">
        <f t="shared" si="29"/>
        <v>12.719575279063436</v>
      </c>
      <c r="H100" s="44">
        <f t="shared" si="29"/>
        <v>1.8810236863599237</v>
      </c>
      <c r="I100" s="44">
        <f t="shared" si="29"/>
        <v>14.891641709774028</v>
      </c>
      <c r="J100" s="44">
        <f t="shared" si="29"/>
        <v>26.908249387421726</v>
      </c>
      <c r="K100" s="44">
        <f t="shared" si="29"/>
        <v>39.175878028859245</v>
      </c>
    </row>
    <row r="101" spans="2:11" ht="14.1" customHeight="1" x14ac:dyDescent="0.2">
      <c r="B101" s="13" t="s">
        <v>196</v>
      </c>
      <c r="C101" s="44">
        <f t="shared" ref="C101:K101" si="30">C44/3.673</f>
        <v>0</v>
      </c>
      <c r="D101" s="44">
        <f t="shared" si="30"/>
        <v>0</v>
      </c>
      <c r="E101" s="44">
        <f t="shared" si="30"/>
        <v>0</v>
      </c>
      <c r="F101" s="44">
        <f t="shared" si="30"/>
        <v>0</v>
      </c>
      <c r="G101" s="44">
        <f t="shared" si="30"/>
        <v>0</v>
      </c>
      <c r="H101" s="44">
        <f t="shared" si="30"/>
        <v>0</v>
      </c>
      <c r="I101" s="44">
        <f t="shared" si="30"/>
        <v>0</v>
      </c>
      <c r="J101" s="44">
        <f t="shared" si="30"/>
        <v>-146.77375442417642</v>
      </c>
      <c r="K101" s="44">
        <f t="shared" si="30"/>
        <v>0</v>
      </c>
    </row>
    <row r="102" spans="2:11" ht="14.1" customHeight="1" x14ac:dyDescent="0.2">
      <c r="B102" s="6" t="s">
        <v>197</v>
      </c>
      <c r="C102" s="47">
        <f t="shared" ref="C102:K102" si="31">C45/3.673</f>
        <v>-308.93656411652597</v>
      </c>
      <c r="D102" s="47">
        <f t="shared" si="31"/>
        <v>-404.33405935202831</v>
      </c>
      <c r="E102" s="47">
        <f t="shared" si="31"/>
        <v>-164.73454941464743</v>
      </c>
      <c r="F102" s="47">
        <f t="shared" si="31"/>
        <v>-637.24421453852437</v>
      </c>
      <c r="G102" s="47">
        <f t="shared" si="31"/>
        <v>151.07949904710046</v>
      </c>
      <c r="H102" s="47">
        <f t="shared" si="31"/>
        <v>-26.201197930846718</v>
      </c>
      <c r="I102" s="47">
        <f t="shared" si="31"/>
        <v>-289.19548053362371</v>
      </c>
      <c r="J102" s="47">
        <f t="shared" si="31"/>
        <v>-418.33269806697524</v>
      </c>
      <c r="K102" s="47">
        <f t="shared" si="31"/>
        <v>-275.54478627824665</v>
      </c>
    </row>
    <row r="103" spans="2:11" ht="14.1" customHeight="1" x14ac:dyDescent="0.2">
      <c r="B103" s="6"/>
      <c r="C103" s="47"/>
      <c r="D103" s="47"/>
      <c r="E103" s="47"/>
      <c r="F103" s="47"/>
      <c r="G103" s="47"/>
      <c r="H103" s="47"/>
      <c r="I103" s="47"/>
      <c r="J103" s="47"/>
      <c r="K103" s="47"/>
    </row>
    <row r="104" spans="2:11" ht="14.1" customHeight="1" x14ac:dyDescent="0.2">
      <c r="B104" s="6" t="s">
        <v>198</v>
      </c>
      <c r="C104" s="47"/>
      <c r="D104" s="47"/>
      <c r="E104" s="47"/>
      <c r="F104" s="47"/>
      <c r="G104" s="47"/>
      <c r="H104" s="47"/>
      <c r="I104" s="47"/>
      <c r="J104" s="47"/>
      <c r="K104" s="47"/>
    </row>
    <row r="105" spans="2:11" ht="14.1" customHeight="1" x14ac:dyDescent="0.2">
      <c r="B105" s="13" t="s">
        <v>199</v>
      </c>
      <c r="C105" s="44">
        <f t="shared" ref="C105:K105" si="32">C48/3.673</f>
        <v>0</v>
      </c>
      <c r="D105" s="44">
        <f t="shared" si="32"/>
        <v>0</v>
      </c>
      <c r="E105" s="44">
        <f t="shared" si="32"/>
        <v>-0.85488701334059358</v>
      </c>
      <c r="F105" s="44">
        <f t="shared" si="32"/>
        <v>-4.0729648788456307</v>
      </c>
      <c r="G105" s="44">
        <f t="shared" si="32"/>
        <v>-8.1864960522733465</v>
      </c>
      <c r="H105" s="44">
        <f t="shared" si="32"/>
        <v>-24.49441873128233</v>
      </c>
      <c r="I105" s="44">
        <f t="shared" si="32"/>
        <v>-40.891369452763406</v>
      </c>
      <c r="J105" s="44">
        <f t="shared" si="32"/>
        <v>-54.539068881023688</v>
      </c>
      <c r="K105" s="44">
        <f t="shared" si="32"/>
        <v>-56.711135311734282</v>
      </c>
    </row>
    <row r="106" spans="2:11" ht="14.1" customHeight="1" x14ac:dyDescent="0.2">
      <c r="B106" s="13" t="s">
        <v>200</v>
      </c>
      <c r="C106" s="44">
        <f t="shared" ref="C106:K106" si="33">C49/3.673</f>
        <v>0</v>
      </c>
      <c r="D106" s="44">
        <f t="shared" si="33"/>
        <v>1491.5711952082765</v>
      </c>
      <c r="E106" s="44">
        <f t="shared" si="33"/>
        <v>0</v>
      </c>
      <c r="F106" s="44">
        <f t="shared" si="33"/>
        <v>0</v>
      </c>
      <c r="G106" s="44">
        <f t="shared" si="33"/>
        <v>0</v>
      </c>
      <c r="H106" s="44">
        <f t="shared" si="33"/>
        <v>0</v>
      </c>
      <c r="I106" s="44">
        <f t="shared" si="33"/>
        <v>1491.898175878029</v>
      </c>
      <c r="J106" s="44">
        <f t="shared" si="33"/>
        <v>0.75905254560304924</v>
      </c>
      <c r="K106" s="44">
        <f t="shared" si="33"/>
        <v>26.680098012523821</v>
      </c>
    </row>
    <row r="107" spans="2:11" ht="14.1" customHeight="1" x14ac:dyDescent="0.2">
      <c r="B107" s="13" t="s">
        <v>201</v>
      </c>
      <c r="C107" s="44">
        <f t="shared" ref="C107:K107" si="34">C50/3.673</f>
        <v>0</v>
      </c>
      <c r="D107" s="44">
        <f t="shared" si="34"/>
        <v>0</v>
      </c>
      <c r="E107" s="44">
        <f t="shared" si="34"/>
        <v>0</v>
      </c>
      <c r="F107" s="44">
        <f t="shared" si="34"/>
        <v>0</v>
      </c>
      <c r="G107" s="44">
        <f t="shared" si="34"/>
        <v>0</v>
      </c>
      <c r="H107" s="44">
        <f t="shared" si="34"/>
        <v>0</v>
      </c>
      <c r="I107" s="44">
        <f t="shared" si="34"/>
        <v>-1499.0302205281787</v>
      </c>
      <c r="J107" s="44">
        <f t="shared" si="34"/>
        <v>-0.46964334331609042</v>
      </c>
      <c r="K107" s="44">
        <f t="shared" si="34"/>
        <v>-0.34957800163354208</v>
      </c>
    </row>
    <row r="108" spans="2:11" ht="14.1" customHeight="1" x14ac:dyDescent="0.2">
      <c r="B108" s="13" t="s">
        <v>212</v>
      </c>
      <c r="C108" s="44">
        <f t="shared" ref="C108:K108" si="35">C51/3.673</f>
        <v>0</v>
      </c>
      <c r="D108" s="44">
        <f t="shared" si="35"/>
        <v>-3.7598693166349033</v>
      </c>
      <c r="E108" s="44">
        <f t="shared" si="35"/>
        <v>0</v>
      </c>
      <c r="F108" s="44">
        <f t="shared" si="35"/>
        <v>0</v>
      </c>
      <c r="G108" s="44">
        <f t="shared" si="35"/>
        <v>0</v>
      </c>
      <c r="H108" s="44">
        <f t="shared" si="35"/>
        <v>0</v>
      </c>
      <c r="I108" s="44">
        <f t="shared" si="35"/>
        <v>0</v>
      </c>
      <c r="J108" s="44">
        <f t="shared" si="35"/>
        <v>0</v>
      </c>
      <c r="K108" s="44">
        <f t="shared" si="35"/>
        <v>0</v>
      </c>
    </row>
    <row r="109" spans="2:11" ht="14.1" customHeight="1" x14ac:dyDescent="0.2">
      <c r="B109" s="13" t="s">
        <v>213</v>
      </c>
      <c r="C109" s="44">
        <f t="shared" ref="C109:K109" si="36">C52/3.673</f>
        <v>0</v>
      </c>
      <c r="D109" s="44">
        <f t="shared" si="36"/>
        <v>-1716.4219983664577</v>
      </c>
      <c r="E109" s="44">
        <f t="shared" si="36"/>
        <v>0</v>
      </c>
      <c r="F109" s="44">
        <f t="shared" si="36"/>
        <v>0</v>
      </c>
      <c r="G109" s="44">
        <f t="shared" si="36"/>
        <v>0</v>
      </c>
      <c r="H109" s="44">
        <f t="shared" si="36"/>
        <v>0</v>
      </c>
      <c r="I109" s="44">
        <f t="shared" si="36"/>
        <v>0</v>
      </c>
      <c r="J109" s="44">
        <f t="shared" si="36"/>
        <v>0</v>
      </c>
      <c r="K109" s="44">
        <f t="shared" si="36"/>
        <v>0</v>
      </c>
    </row>
    <row r="110" spans="2:11" ht="14.1" customHeight="1" x14ac:dyDescent="0.2">
      <c r="B110" s="13" t="s">
        <v>202</v>
      </c>
      <c r="C110" s="44">
        <f t="shared" ref="C110:K110" si="37">C53/3.673</f>
        <v>0</v>
      </c>
      <c r="D110" s="44">
        <f t="shared" si="37"/>
        <v>-581.18377348216723</v>
      </c>
      <c r="E110" s="44">
        <f t="shared" si="37"/>
        <v>-400.21780560849442</v>
      </c>
      <c r="F110" s="44">
        <f t="shared" si="37"/>
        <v>-525.11570922951262</v>
      </c>
      <c r="G110" s="44">
        <f t="shared" si="37"/>
        <v>-675.02722570106175</v>
      </c>
      <c r="H110" s="44">
        <f t="shared" si="37"/>
        <v>-700.04083855159274</v>
      </c>
      <c r="I110" s="44">
        <f t="shared" si="37"/>
        <v>-700.04083855159274</v>
      </c>
      <c r="J110" s="44">
        <f t="shared" si="37"/>
        <v>-714.10019057990735</v>
      </c>
      <c r="K110" s="44">
        <f t="shared" si="37"/>
        <v>-711.59814865232772</v>
      </c>
    </row>
    <row r="111" spans="2:11" ht="14.1" customHeight="1" x14ac:dyDescent="0.2">
      <c r="B111" s="13" t="s">
        <v>203</v>
      </c>
      <c r="C111" s="44">
        <f t="shared" ref="C111:K111" si="38">C54/3.673</f>
        <v>0</v>
      </c>
      <c r="D111" s="44">
        <f t="shared" si="38"/>
        <v>0</v>
      </c>
      <c r="E111" s="44">
        <f t="shared" si="38"/>
        <v>-41.202831472910425</v>
      </c>
      <c r="F111" s="44">
        <f t="shared" si="38"/>
        <v>-51.050095289953717</v>
      </c>
      <c r="G111" s="44">
        <f t="shared" si="38"/>
        <v>-52.859787639531717</v>
      </c>
      <c r="H111" s="44">
        <f t="shared" si="38"/>
        <v>-38.098284780833104</v>
      </c>
      <c r="I111" s="44">
        <f t="shared" si="38"/>
        <v>-56.093111897631367</v>
      </c>
      <c r="J111" s="44">
        <f t="shared" si="38"/>
        <v>-83.820038115981475</v>
      </c>
      <c r="K111" s="44">
        <f t="shared" si="38"/>
        <v>-96.723114620201471</v>
      </c>
    </row>
    <row r="112" spans="2:11" ht="14.1" customHeight="1" x14ac:dyDescent="0.2">
      <c r="B112" s="6" t="s">
        <v>204</v>
      </c>
      <c r="C112" s="47">
        <f t="shared" ref="C112:K112" si="39">C55/3.673</f>
        <v>0</v>
      </c>
      <c r="D112" s="47">
        <f t="shared" si="39"/>
        <v>-809.7944459569834</v>
      </c>
      <c r="E112" s="47">
        <f t="shared" si="39"/>
        <v>-442.27552409474544</v>
      </c>
      <c r="F112" s="47">
        <f t="shared" si="39"/>
        <v>-580.238769398312</v>
      </c>
      <c r="G112" s="47">
        <f t="shared" si="39"/>
        <v>-736.07350939286687</v>
      </c>
      <c r="H112" s="47">
        <f t="shared" si="39"/>
        <v>-762.63354206370809</v>
      </c>
      <c r="I112" s="47">
        <f t="shared" si="39"/>
        <v>-804.15736455213721</v>
      </c>
      <c r="J112" s="47">
        <f t="shared" si="39"/>
        <v>-852.16988837462566</v>
      </c>
      <c r="K112" s="47">
        <f t="shared" si="39"/>
        <v>-838.70187857337328</v>
      </c>
    </row>
    <row r="113" spans="2:11" ht="14.1" customHeight="1" x14ac:dyDescent="0.2">
      <c r="B113" s="6"/>
      <c r="C113" s="47"/>
      <c r="D113" s="47"/>
      <c r="E113" s="47"/>
      <c r="F113" s="47"/>
      <c r="G113" s="47"/>
      <c r="H113" s="47"/>
      <c r="I113" s="47"/>
      <c r="J113" s="47"/>
      <c r="K113" s="47"/>
    </row>
    <row r="114" spans="2:11" ht="14.1" customHeight="1" x14ac:dyDescent="0.2">
      <c r="B114" s="13" t="s">
        <v>205</v>
      </c>
      <c r="C114" s="44">
        <f t="shared" ref="C114:K114" si="40">C57/3.673</f>
        <v>792.88401851347669</v>
      </c>
      <c r="D114" s="44">
        <f t="shared" si="40"/>
        <v>-293.49360196025049</v>
      </c>
      <c r="E114" s="44">
        <f t="shared" si="40"/>
        <v>731.69262183501223</v>
      </c>
      <c r="F114" s="44">
        <f t="shared" si="40"/>
        <v>-746.81949360196029</v>
      </c>
      <c r="G114" s="44">
        <f t="shared" si="40"/>
        <v>-123.75959705962428</v>
      </c>
      <c r="H114" s="44">
        <f t="shared" si="40"/>
        <v>-5.3857881840457393</v>
      </c>
      <c r="I114" s="44">
        <f t="shared" si="40"/>
        <v>133.83038388238498</v>
      </c>
      <c r="J114" s="44">
        <f t="shared" si="40"/>
        <v>104.74053906888102</v>
      </c>
      <c r="K114" s="44">
        <f t="shared" si="40"/>
        <v>-43.881023686359924</v>
      </c>
    </row>
    <row r="115" spans="2:11" ht="14.1" customHeight="1" x14ac:dyDescent="0.2">
      <c r="B115" s="6"/>
      <c r="C115" s="47"/>
      <c r="D115" s="47"/>
      <c r="E115" s="47"/>
      <c r="F115" s="47"/>
      <c r="G115" s="47"/>
      <c r="H115" s="47"/>
      <c r="I115" s="47"/>
      <c r="J115" s="47"/>
      <c r="K115" s="47"/>
    </row>
    <row r="116" spans="2:11" ht="14.1" customHeight="1" x14ac:dyDescent="0.2">
      <c r="B116" s="6" t="s">
        <v>206</v>
      </c>
      <c r="C116" s="47">
        <f t="shared" ref="C116:K116" si="41">C59/3.673</f>
        <v>223.57500680642528</v>
      </c>
      <c r="D116" s="47">
        <f t="shared" si="41"/>
        <v>1016.459025319902</v>
      </c>
      <c r="E116" s="47">
        <f t="shared" si="41"/>
        <v>722.9654233596516</v>
      </c>
      <c r="F116" s="47">
        <f t="shared" si="41"/>
        <v>1454.6580451946636</v>
      </c>
      <c r="G116" s="47">
        <f t="shared" si="41"/>
        <v>707.83855159270354</v>
      </c>
      <c r="H116" s="47">
        <f t="shared" si="41"/>
        <v>584.07895453307924</v>
      </c>
      <c r="I116" s="47">
        <f t="shared" si="41"/>
        <v>578.6931663490335</v>
      </c>
      <c r="J116" s="47">
        <f t="shared" si="41"/>
        <v>712.52355023141854</v>
      </c>
      <c r="K116" s="47">
        <f t="shared" si="41"/>
        <v>815.12033759869314</v>
      </c>
    </row>
    <row r="117" spans="2:11" ht="14.1" customHeight="1" x14ac:dyDescent="0.2">
      <c r="B117" s="13" t="s">
        <v>207</v>
      </c>
      <c r="C117" s="44">
        <f t="shared" ref="C117:K117" si="42">C60/3.673</f>
        <v>0</v>
      </c>
      <c r="D117" s="44">
        <f t="shared" si="42"/>
        <v>0</v>
      </c>
      <c r="E117" s="44">
        <f t="shared" si="42"/>
        <v>0</v>
      </c>
      <c r="F117" s="44">
        <f t="shared" si="42"/>
        <v>0</v>
      </c>
      <c r="G117" s="44">
        <f t="shared" si="42"/>
        <v>0</v>
      </c>
      <c r="H117" s="44">
        <f t="shared" si="42"/>
        <v>0</v>
      </c>
      <c r="I117" s="44">
        <f t="shared" si="42"/>
        <v>0</v>
      </c>
      <c r="J117" s="44">
        <f t="shared" si="42"/>
        <v>-2.1437517016063161</v>
      </c>
      <c r="K117" s="44">
        <f t="shared" si="42"/>
        <v>-26.878301116253745</v>
      </c>
    </row>
    <row r="118" spans="2:11" ht="14.1" customHeight="1" thickBot="1" x14ac:dyDescent="0.25">
      <c r="B118" s="138" t="s">
        <v>208</v>
      </c>
      <c r="C118" s="177">
        <f t="shared" ref="C118:K118" si="43">C61/3.673</f>
        <v>1016.459025319902</v>
      </c>
      <c r="D118" s="177">
        <f t="shared" si="43"/>
        <v>722.9654233596516</v>
      </c>
      <c r="E118" s="177">
        <f t="shared" si="43"/>
        <v>1454.6580451946636</v>
      </c>
      <c r="F118" s="177">
        <f t="shared" si="43"/>
        <v>707.83855159270354</v>
      </c>
      <c r="G118" s="177">
        <f t="shared" si="43"/>
        <v>584.07895453307924</v>
      </c>
      <c r="H118" s="177">
        <f t="shared" si="43"/>
        <v>578.6931663490335</v>
      </c>
      <c r="I118" s="177">
        <f t="shared" si="43"/>
        <v>712.52355023141854</v>
      </c>
      <c r="J118" s="177">
        <f t="shared" si="43"/>
        <v>815.12033759869314</v>
      </c>
      <c r="K118" s="177">
        <f t="shared" si="43"/>
        <v>744.36101279607954</v>
      </c>
    </row>
    <row r="119" spans="2:11" ht="13.5" thickTop="1" x14ac:dyDescent="0.2"/>
  </sheetData>
  <sheetProtection algorithmName="SHA-512" hashValue="V50gsauto5TYDHqss/UszEhRUb+mJv/VZJvmml1rpWuUfyT1pnUoSzPBV1ZRrv1KJkClttPrdcFIe/YKKWRqYQ==" saltValue="fcHvQackcyg5lXA6R1Vjcw==" spinCount="100000" sheet="1" objects="1" scenarios="1"/>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173D1-DD92-42DC-862F-698C607DFF77}">
  <sheetPr>
    <pageSetUpPr autoPageBreaks="0"/>
  </sheetPr>
  <dimension ref="B1:BI172"/>
  <sheetViews>
    <sheetView showGridLines="0" zoomScale="120" zoomScaleNormal="120" workbookViewId="0">
      <pane xSplit="2" ySplit="7" topLeftCell="C8" activePane="bottomRight" state="frozen"/>
      <selection pane="topRight" activeCell="C1" sqref="C1"/>
      <selection pane="bottomLeft" activeCell="A8" sqref="A8"/>
      <selection pane="bottomRight" activeCell="E8" sqref="E8"/>
    </sheetView>
  </sheetViews>
  <sheetFormatPr defaultColWidth="9.59765625" defaultRowHeight="12.75" x14ac:dyDescent="0.2"/>
  <cols>
    <col min="1" max="1" width="3" style="7" customWidth="1"/>
    <col min="2" max="2" width="81" style="7" customWidth="1"/>
    <col min="3" max="4" width="13" style="7" hidden="1" customWidth="1"/>
    <col min="5" max="9" width="13" style="7" customWidth="1"/>
    <col min="10" max="10" width="13" style="112" customWidth="1"/>
    <col min="11" max="11" width="13" style="7" customWidth="1"/>
    <col min="12" max="17" width="11" style="8" hidden="1" customWidth="1"/>
    <col min="18" max="18" width="13" style="9" customWidth="1"/>
    <col min="19" max="46" width="13" style="7" customWidth="1"/>
    <col min="47" max="47" width="11" style="7" customWidth="1"/>
    <col min="48" max="48" width="9.59765625" style="10"/>
    <col min="49" max="54" width="9.59765625" style="3"/>
    <col min="55" max="55" width="11" style="7" customWidth="1"/>
    <col min="56" max="16384" width="9.59765625" style="7"/>
  </cols>
  <sheetData>
    <row r="1" spans="2:56" x14ac:dyDescent="0.2">
      <c r="B1" s="4" t="s">
        <v>241</v>
      </c>
      <c r="J1" s="7"/>
      <c r="L1" s="7"/>
      <c r="R1" s="8"/>
      <c r="AV1" s="7"/>
      <c r="AW1" s="10"/>
      <c r="BC1" s="3"/>
      <c r="BD1" s="3"/>
    </row>
    <row r="2" spans="2:56" x14ac:dyDescent="0.2">
      <c r="J2" s="7"/>
      <c r="L2" s="7"/>
      <c r="R2" s="8"/>
      <c r="AV2" s="7"/>
      <c r="AW2" s="10"/>
      <c r="BC2" s="3"/>
      <c r="BD2" s="3"/>
    </row>
    <row r="3" spans="2:56" ht="18.75" x14ac:dyDescent="0.25">
      <c r="B3" s="21" t="s">
        <v>243</v>
      </c>
      <c r="J3" s="7"/>
      <c r="L3" s="7"/>
      <c r="R3" s="8"/>
      <c r="AV3" s="7"/>
      <c r="AW3" s="10"/>
      <c r="BC3" s="3"/>
      <c r="BD3" s="3"/>
    </row>
    <row r="4" spans="2:56" ht="24.95" customHeight="1" thickBot="1" x14ac:dyDescent="0.25">
      <c r="B4" s="23"/>
      <c r="C4" s="23"/>
      <c r="D4" s="23"/>
      <c r="E4" s="23"/>
      <c r="F4" s="23"/>
      <c r="G4" s="23"/>
      <c r="H4" s="23"/>
      <c r="I4" s="23"/>
      <c r="J4" s="23"/>
      <c r="K4" s="23"/>
      <c r="L4" s="23"/>
      <c r="R4" s="8"/>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9"/>
      <c r="AV4" s="7"/>
      <c r="AW4" s="10"/>
      <c r="BC4" s="3"/>
      <c r="BD4" s="3"/>
    </row>
    <row r="5" spans="2:56" s="11" customFormat="1" x14ac:dyDescent="0.2">
      <c r="M5" s="12"/>
      <c r="N5" s="12"/>
      <c r="O5" s="12"/>
      <c r="P5" s="12"/>
      <c r="Q5" s="12"/>
      <c r="R5" s="12"/>
      <c r="S5" s="6"/>
      <c r="AU5" s="13"/>
      <c r="AW5" s="13"/>
    </row>
    <row r="6" spans="2:56" ht="14.1" customHeight="1" x14ac:dyDescent="0.2">
      <c r="B6" s="131" t="s">
        <v>39</v>
      </c>
      <c r="C6" s="97"/>
      <c r="D6" s="97"/>
      <c r="E6" s="97"/>
      <c r="F6" s="97"/>
      <c r="G6" s="97"/>
      <c r="H6" s="97"/>
      <c r="I6" s="97"/>
      <c r="J6" s="98"/>
      <c r="K6" s="97"/>
      <c r="L6" s="37"/>
      <c r="M6" s="37"/>
      <c r="N6" s="37"/>
      <c r="O6" s="37"/>
      <c r="P6" s="37"/>
      <c r="Q6" s="37"/>
      <c r="R6" s="6"/>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13"/>
      <c r="BC6" s="97"/>
    </row>
    <row r="7" spans="2:56" s="13" customFormat="1" ht="14.1" customHeight="1" x14ac:dyDescent="0.2">
      <c r="B7" s="24" t="s">
        <v>23</v>
      </c>
      <c r="C7" s="25"/>
      <c r="D7" s="25"/>
      <c r="E7" s="25">
        <v>2018</v>
      </c>
      <c r="F7" s="25">
        <v>2019</v>
      </c>
      <c r="G7" s="25">
        <v>2020</v>
      </c>
      <c r="H7" s="25">
        <v>2021</v>
      </c>
      <c r="I7" s="25">
        <v>2022</v>
      </c>
      <c r="J7" s="25">
        <v>2023</v>
      </c>
      <c r="K7" s="25">
        <v>2024</v>
      </c>
      <c r="L7" s="81">
        <f>K7+1</f>
        <v>2025</v>
      </c>
      <c r="M7" s="81">
        <f>L7+1</f>
        <v>2026</v>
      </c>
      <c r="N7" s="81">
        <f>M7+1</f>
        <v>2027</v>
      </c>
      <c r="O7" s="81">
        <f>N7+1</f>
        <v>2028</v>
      </c>
      <c r="P7" s="6">
        <f>O7+1</f>
        <v>2029</v>
      </c>
      <c r="Q7" s="6">
        <f>P7+1</f>
        <v>2030</v>
      </c>
      <c r="R7" s="6"/>
      <c r="S7" s="26" t="s">
        <v>0</v>
      </c>
      <c r="T7" s="26" t="s">
        <v>1</v>
      </c>
      <c r="U7" s="26" t="s">
        <v>2</v>
      </c>
      <c r="V7" s="26" t="s">
        <v>3</v>
      </c>
      <c r="W7" s="31" t="s">
        <v>4</v>
      </c>
      <c r="X7" s="26" t="s">
        <v>5</v>
      </c>
      <c r="Y7" s="26" t="s">
        <v>6</v>
      </c>
      <c r="Z7" s="32" t="s">
        <v>7</v>
      </c>
      <c r="AA7" s="26" t="s">
        <v>8</v>
      </c>
      <c r="AB7" s="26" t="s">
        <v>9</v>
      </c>
      <c r="AC7" s="26" t="s">
        <v>10</v>
      </c>
      <c r="AD7" s="26" t="s">
        <v>11</v>
      </c>
      <c r="AE7" s="31" t="s">
        <v>12</v>
      </c>
      <c r="AF7" s="26" t="s">
        <v>13</v>
      </c>
      <c r="AG7" s="26" t="s">
        <v>14</v>
      </c>
      <c r="AH7" s="32" t="s">
        <v>15</v>
      </c>
      <c r="AI7" s="26" t="s">
        <v>16</v>
      </c>
      <c r="AJ7" s="26" t="s">
        <v>17</v>
      </c>
      <c r="AK7" s="26" t="s">
        <v>18</v>
      </c>
      <c r="AL7" s="26" t="s">
        <v>19</v>
      </c>
      <c r="AM7" s="31" t="s">
        <v>20</v>
      </c>
      <c r="AN7" s="26" t="s">
        <v>21</v>
      </c>
      <c r="AO7" s="26" t="s">
        <v>69</v>
      </c>
      <c r="AP7" s="32" t="s">
        <v>71</v>
      </c>
      <c r="AQ7" s="26" t="s">
        <v>72</v>
      </c>
      <c r="AR7" s="26" t="s">
        <v>75</v>
      </c>
      <c r="AS7" s="26" t="s">
        <v>80</v>
      </c>
      <c r="AT7" s="26" t="s">
        <v>85</v>
      </c>
      <c r="AV7" s="10"/>
      <c r="AW7" s="10"/>
      <c r="AX7" s="10"/>
      <c r="AY7" s="10"/>
      <c r="AZ7" s="10"/>
      <c r="BA7" s="10"/>
      <c r="BB7" s="10"/>
      <c r="BC7" s="10"/>
    </row>
    <row r="8" spans="2:56" ht="14.1" customHeight="1" x14ac:dyDescent="0.2">
      <c r="B8" s="5" t="s">
        <v>50</v>
      </c>
      <c r="C8" s="99"/>
      <c r="D8" s="99"/>
      <c r="E8" s="99">
        <v>15924.183649999997</v>
      </c>
      <c r="F8" s="99">
        <v>14537</v>
      </c>
      <c r="G8" s="99">
        <v>11346</v>
      </c>
      <c r="H8" s="99">
        <v>14915.983623870001</v>
      </c>
      <c r="I8" s="99">
        <v>21458</v>
      </c>
      <c r="J8" s="100">
        <v>23216.77512705051</v>
      </c>
      <c r="K8" s="99">
        <v>23798.662</v>
      </c>
      <c r="L8" s="37"/>
      <c r="M8" s="37"/>
      <c r="N8" s="37"/>
      <c r="O8" s="37"/>
      <c r="P8" s="37"/>
      <c r="Q8" s="37"/>
      <c r="R8" s="6"/>
      <c r="S8" s="99">
        <v>3691.3562654500001</v>
      </c>
      <c r="T8" s="99">
        <v>4066.2410309200004</v>
      </c>
      <c r="U8" s="99">
        <v>4020.4431873599974</v>
      </c>
      <c r="V8" s="99">
        <v>4146.1431662699997</v>
      </c>
      <c r="W8" s="182">
        <v>3256</v>
      </c>
      <c r="X8" s="99">
        <v>3810</v>
      </c>
      <c r="Y8" s="99">
        <v>3698</v>
      </c>
      <c r="Z8" s="183">
        <v>3773</v>
      </c>
      <c r="AA8" s="99">
        <v>3445</v>
      </c>
      <c r="AB8" s="99">
        <v>2033</v>
      </c>
      <c r="AC8" s="99">
        <v>2915</v>
      </c>
      <c r="AD8" s="99">
        <v>2951</v>
      </c>
      <c r="AE8" s="182">
        <v>2947</v>
      </c>
      <c r="AF8" s="99">
        <v>3523</v>
      </c>
      <c r="AG8" s="99">
        <v>3910.1753852900001</v>
      </c>
      <c r="AH8" s="183">
        <v>4535</v>
      </c>
      <c r="AI8" s="99">
        <v>4600</v>
      </c>
      <c r="AJ8" s="99">
        <v>5718</v>
      </c>
      <c r="AK8" s="99">
        <v>5842</v>
      </c>
      <c r="AL8" s="99">
        <v>5297</v>
      </c>
      <c r="AM8" s="182">
        <v>5259.7794421225371</v>
      </c>
      <c r="AN8" s="99">
        <v>5648.4880575695024</v>
      </c>
      <c r="AO8" s="99">
        <v>6025.8946429352018</v>
      </c>
      <c r="AP8" s="183">
        <v>6282.6129844232737</v>
      </c>
      <c r="AQ8" s="99">
        <v>5768.016346796916</v>
      </c>
      <c r="AR8" s="99">
        <v>6055.8178382702044</v>
      </c>
      <c r="AS8" s="99">
        <v>6051.5065034752361</v>
      </c>
      <c r="AT8" s="99">
        <v>5923.3213114576438</v>
      </c>
      <c r="AU8" s="87"/>
    </row>
    <row r="9" spans="2:56" ht="14.1" customHeight="1" x14ac:dyDescent="0.2">
      <c r="B9" s="5"/>
      <c r="C9" s="87"/>
      <c r="D9" s="87"/>
      <c r="E9" s="87"/>
      <c r="F9" s="87"/>
      <c r="G9" s="87"/>
      <c r="H9" s="87"/>
      <c r="I9" s="87"/>
      <c r="J9" s="101"/>
      <c r="K9" s="87"/>
      <c r="L9" s="37"/>
      <c r="M9" s="37"/>
      <c r="N9" s="37"/>
      <c r="O9" s="37"/>
      <c r="P9" s="37"/>
      <c r="Q9" s="37"/>
      <c r="R9" s="6"/>
      <c r="S9" s="87"/>
      <c r="T9" s="87"/>
      <c r="U9" s="87"/>
      <c r="V9" s="87"/>
      <c r="W9" s="184"/>
      <c r="X9" s="87"/>
      <c r="Y9" s="87"/>
      <c r="Z9" s="185"/>
      <c r="AA9" s="87"/>
      <c r="AB9" s="87"/>
      <c r="AC9" s="87"/>
      <c r="AD9" s="87"/>
      <c r="AE9" s="184"/>
      <c r="AF9" s="87"/>
      <c r="AG9" s="87"/>
      <c r="AH9" s="185"/>
      <c r="AI9" s="87"/>
      <c r="AJ9" s="87"/>
      <c r="AK9" s="87"/>
      <c r="AL9" s="87"/>
      <c r="AM9" s="184"/>
      <c r="AN9" s="87"/>
      <c r="AO9" s="87"/>
      <c r="AP9" s="185"/>
      <c r="AQ9" s="87"/>
      <c r="AR9" s="87"/>
      <c r="AS9" s="87"/>
      <c r="AT9" s="87"/>
      <c r="AU9" s="87"/>
    </row>
    <row r="10" spans="2:56" ht="14.1" customHeight="1" x14ac:dyDescent="0.2">
      <c r="B10" s="41" t="s">
        <v>51</v>
      </c>
      <c r="C10" s="84"/>
      <c r="D10" s="84"/>
      <c r="E10" s="84">
        <v>14819.176493339999</v>
      </c>
      <c r="F10" s="44">
        <v>13408</v>
      </c>
      <c r="G10" s="44">
        <v>10466</v>
      </c>
      <c r="H10" s="44">
        <v>13823.009613470002</v>
      </c>
      <c r="I10" s="44">
        <v>20308</v>
      </c>
      <c r="J10" s="102">
        <v>21814.01447690494</v>
      </c>
      <c r="K10" s="44">
        <v>22223.252</v>
      </c>
      <c r="L10" s="42"/>
      <c r="M10" s="42"/>
      <c r="N10" s="42"/>
      <c r="O10" s="42"/>
      <c r="P10" s="42"/>
      <c r="Q10" s="42"/>
      <c r="R10" s="135"/>
      <c r="S10" s="89">
        <v>3471.5624242700001</v>
      </c>
      <c r="T10" s="84">
        <v>3821.1410309200005</v>
      </c>
      <c r="U10" s="84">
        <v>3706.8204753099994</v>
      </c>
      <c r="V10" s="84">
        <v>3819.6525628399995</v>
      </c>
      <c r="W10" s="142">
        <v>2981</v>
      </c>
      <c r="X10" s="44">
        <v>3533</v>
      </c>
      <c r="Y10" s="44">
        <v>3411</v>
      </c>
      <c r="Z10" s="143">
        <v>3483</v>
      </c>
      <c r="AA10" s="44">
        <v>3185</v>
      </c>
      <c r="AB10" s="44">
        <v>1871</v>
      </c>
      <c r="AC10" s="44">
        <v>2681</v>
      </c>
      <c r="AD10" s="44">
        <v>2729</v>
      </c>
      <c r="AE10" s="142">
        <v>2694</v>
      </c>
      <c r="AF10" s="44">
        <v>3241</v>
      </c>
      <c r="AG10" s="44">
        <v>3642</v>
      </c>
      <c r="AH10" s="143">
        <v>4246</v>
      </c>
      <c r="AI10" s="44">
        <v>4316</v>
      </c>
      <c r="AJ10" s="44">
        <v>5447</v>
      </c>
      <c r="AK10" s="44">
        <v>5560</v>
      </c>
      <c r="AL10" s="44">
        <v>4985</v>
      </c>
      <c r="AM10" s="142">
        <v>4936.913117970239</v>
      </c>
      <c r="AN10" s="44">
        <v>5308.5083537544242</v>
      </c>
      <c r="AO10" s="44">
        <v>5671.7138022269128</v>
      </c>
      <c r="AP10" s="143">
        <v>5896.8792029533679</v>
      </c>
      <c r="AQ10" s="44">
        <v>5401.8080868432698</v>
      </c>
      <c r="AR10" s="44">
        <v>5671.0350100225487</v>
      </c>
      <c r="AS10" s="44">
        <v>5661.8941757172888</v>
      </c>
      <c r="AT10" s="44">
        <v>5488.514727416893</v>
      </c>
      <c r="AU10" s="84"/>
    </row>
    <row r="11" spans="2:56" ht="14.1" customHeight="1" x14ac:dyDescent="0.2">
      <c r="B11" s="41"/>
      <c r="C11" s="84"/>
      <c r="D11" s="84"/>
      <c r="E11" s="84"/>
      <c r="F11" s="44"/>
      <c r="G11" s="44"/>
      <c r="H11" s="44"/>
      <c r="I11" s="44"/>
      <c r="J11" s="102"/>
      <c r="K11" s="44"/>
      <c r="L11" s="42"/>
      <c r="M11" s="42"/>
      <c r="N11" s="42"/>
      <c r="O11" s="42"/>
      <c r="P11" s="42"/>
      <c r="Q11" s="42"/>
      <c r="R11" s="135"/>
      <c r="S11" s="89"/>
      <c r="T11" s="84"/>
      <c r="U11" s="84"/>
      <c r="V11" s="84"/>
      <c r="W11" s="142"/>
      <c r="X11" s="44"/>
      <c r="Y11" s="44"/>
      <c r="Z11" s="143"/>
      <c r="AA11" s="44"/>
      <c r="AB11" s="44"/>
      <c r="AC11" s="44"/>
      <c r="AD11" s="44"/>
      <c r="AE11" s="142"/>
      <c r="AF11" s="44"/>
      <c r="AG11" s="44"/>
      <c r="AH11" s="143"/>
      <c r="AI11" s="44"/>
      <c r="AJ11" s="44"/>
      <c r="AK11" s="44"/>
      <c r="AL11" s="44"/>
      <c r="AM11" s="142"/>
      <c r="AN11" s="44"/>
      <c r="AO11" s="44"/>
      <c r="AP11" s="143"/>
      <c r="AQ11" s="44"/>
      <c r="AR11" s="44"/>
      <c r="AS11" s="44"/>
      <c r="AT11" s="44"/>
      <c r="AU11" s="84"/>
      <c r="BC11" s="84"/>
    </row>
    <row r="12" spans="2:56" ht="14.1" customHeight="1" x14ac:dyDescent="0.2">
      <c r="B12" s="41" t="s">
        <v>223</v>
      </c>
      <c r="C12" s="84"/>
      <c r="D12" s="84"/>
      <c r="E12" s="84">
        <v>1105.0071566599979</v>
      </c>
      <c r="F12" s="44">
        <v>1129</v>
      </c>
      <c r="G12" s="44">
        <v>880</v>
      </c>
      <c r="H12" s="44">
        <v>1092.9740104000002</v>
      </c>
      <c r="I12" s="44">
        <v>1150</v>
      </c>
      <c r="J12" s="102">
        <v>1402.7606501455716</v>
      </c>
      <c r="K12" s="44">
        <v>1575.41</v>
      </c>
      <c r="L12" s="42"/>
      <c r="M12" s="42"/>
      <c r="N12" s="42"/>
      <c r="O12" s="42"/>
      <c r="P12" s="42"/>
      <c r="Q12" s="42"/>
      <c r="R12" s="135"/>
      <c r="S12" s="89">
        <v>219.79384118000002</v>
      </c>
      <c r="T12" s="84">
        <v>245.10000000000002</v>
      </c>
      <c r="U12" s="84">
        <v>313.6227120499978</v>
      </c>
      <c r="V12" s="84">
        <v>326.49060343000002</v>
      </c>
      <c r="W12" s="142">
        <v>275</v>
      </c>
      <c r="X12" s="44">
        <v>277</v>
      </c>
      <c r="Y12" s="44">
        <v>287</v>
      </c>
      <c r="Z12" s="143">
        <v>290</v>
      </c>
      <c r="AA12" s="44">
        <v>260</v>
      </c>
      <c r="AB12" s="44">
        <v>162</v>
      </c>
      <c r="AC12" s="44">
        <v>234</v>
      </c>
      <c r="AD12" s="44">
        <v>222</v>
      </c>
      <c r="AE12" s="142">
        <v>253</v>
      </c>
      <c r="AF12" s="44">
        <v>282</v>
      </c>
      <c r="AG12" s="44">
        <v>268.17538529000024</v>
      </c>
      <c r="AH12" s="143">
        <v>289</v>
      </c>
      <c r="AI12" s="44">
        <v>284</v>
      </c>
      <c r="AJ12" s="44">
        <v>271</v>
      </c>
      <c r="AK12" s="44">
        <v>282</v>
      </c>
      <c r="AL12" s="44">
        <v>312</v>
      </c>
      <c r="AM12" s="142">
        <v>322.86632415229775</v>
      </c>
      <c r="AN12" s="44">
        <v>339.97970381507861</v>
      </c>
      <c r="AO12" s="44">
        <v>354.18084070828917</v>
      </c>
      <c r="AP12" s="143">
        <v>385.73378146990609</v>
      </c>
      <c r="AQ12" s="44">
        <v>366.20825995364601</v>
      </c>
      <c r="AR12" s="44">
        <v>384.78282824765586</v>
      </c>
      <c r="AS12" s="44">
        <v>389.61232775794724</v>
      </c>
      <c r="AT12" s="44">
        <v>434.80658404075092</v>
      </c>
      <c r="AU12" s="87"/>
      <c r="BC12" s="84"/>
    </row>
    <row r="13" spans="2:56" ht="14.1" customHeight="1" x14ac:dyDescent="0.2">
      <c r="B13" s="103" t="s">
        <v>238</v>
      </c>
      <c r="C13" s="84"/>
      <c r="D13" s="84"/>
      <c r="E13" s="84">
        <v>676.45815986999776</v>
      </c>
      <c r="F13" s="44">
        <v>801</v>
      </c>
      <c r="G13" s="44">
        <v>608</v>
      </c>
      <c r="H13" s="44">
        <v>669</v>
      </c>
      <c r="I13" s="44">
        <v>735</v>
      </c>
      <c r="J13" s="102">
        <v>850.03220268122857</v>
      </c>
      <c r="K13" s="44">
        <v>943.07071400354948</v>
      </c>
      <c r="L13" s="104"/>
      <c r="M13" s="104"/>
      <c r="N13" s="104"/>
      <c r="O13" s="104"/>
      <c r="P13" s="104"/>
      <c r="Q13" s="104"/>
      <c r="R13" s="174"/>
      <c r="S13" s="89">
        <v>149.47378886999999</v>
      </c>
      <c r="T13" s="44">
        <v>161.02424175000002</v>
      </c>
      <c r="U13" s="44">
        <v>172.9444418299978</v>
      </c>
      <c r="V13" s="44">
        <v>193.01568741999998</v>
      </c>
      <c r="W13" s="142">
        <v>197</v>
      </c>
      <c r="X13" s="44">
        <v>197</v>
      </c>
      <c r="Y13" s="44">
        <v>204</v>
      </c>
      <c r="Z13" s="143">
        <v>204</v>
      </c>
      <c r="AA13" s="44">
        <v>184</v>
      </c>
      <c r="AB13" s="44">
        <v>125</v>
      </c>
      <c r="AC13" s="44">
        <v>155</v>
      </c>
      <c r="AD13" s="44">
        <v>144</v>
      </c>
      <c r="AE13" s="142">
        <v>154</v>
      </c>
      <c r="AF13" s="44">
        <v>158</v>
      </c>
      <c r="AG13" s="44">
        <v>168.92477550000001</v>
      </c>
      <c r="AH13" s="143">
        <v>188</v>
      </c>
      <c r="AI13" s="44">
        <v>180</v>
      </c>
      <c r="AJ13" s="44">
        <v>169</v>
      </c>
      <c r="AK13" s="44">
        <v>179.78364573933058</v>
      </c>
      <c r="AL13" s="44">
        <v>207</v>
      </c>
      <c r="AM13" s="142">
        <v>200.99028479003721</v>
      </c>
      <c r="AN13" s="44">
        <v>206.96626950128245</v>
      </c>
      <c r="AO13" s="44">
        <v>207.8087314714771</v>
      </c>
      <c r="AP13" s="143">
        <v>234.26691691843183</v>
      </c>
      <c r="AQ13" s="44">
        <v>218.57330884573065</v>
      </c>
      <c r="AR13" s="44">
        <v>233.62083264494933</v>
      </c>
      <c r="AS13" s="44">
        <v>232.38075671805069</v>
      </c>
      <c r="AT13" s="44">
        <v>258.49581579481872</v>
      </c>
      <c r="AU13" s="87"/>
      <c r="BC13" s="84"/>
    </row>
    <row r="14" spans="2:56" ht="14.1" customHeight="1" x14ac:dyDescent="0.2">
      <c r="B14" s="11"/>
      <c r="C14" s="87"/>
      <c r="D14" s="87"/>
      <c r="E14" s="87"/>
      <c r="F14" s="87"/>
      <c r="G14" s="87"/>
      <c r="H14" s="87"/>
      <c r="I14" s="87"/>
      <c r="J14" s="101"/>
      <c r="K14" s="87"/>
      <c r="L14" s="12"/>
      <c r="M14" s="12"/>
      <c r="N14" s="12"/>
      <c r="O14" s="12"/>
      <c r="P14" s="12"/>
      <c r="Q14" s="12"/>
      <c r="R14" s="13"/>
      <c r="S14" s="87"/>
      <c r="T14" s="87"/>
      <c r="U14" s="87"/>
      <c r="V14" s="87"/>
      <c r="W14" s="184"/>
      <c r="X14" s="87"/>
      <c r="Y14" s="87"/>
      <c r="Z14" s="185"/>
      <c r="AA14" s="87"/>
      <c r="AB14" s="87"/>
      <c r="AC14" s="87"/>
      <c r="AD14" s="87"/>
      <c r="AE14" s="184"/>
      <c r="AF14" s="87"/>
      <c r="AG14" s="87"/>
      <c r="AH14" s="185"/>
      <c r="AI14" s="87"/>
      <c r="AJ14" s="87"/>
      <c r="AK14" s="87"/>
      <c r="AL14" s="87"/>
      <c r="AM14" s="184"/>
      <c r="AN14" s="87"/>
      <c r="AO14" s="87"/>
      <c r="AP14" s="185"/>
      <c r="AQ14" s="87"/>
      <c r="AR14" s="87"/>
      <c r="AS14" s="87"/>
      <c r="AT14" s="87"/>
      <c r="AU14" s="87"/>
      <c r="BC14" s="87"/>
    </row>
    <row r="15" spans="2:56" s="105" customFormat="1" ht="14.1" customHeight="1" x14ac:dyDescent="0.2">
      <c r="B15" s="5" t="s">
        <v>52</v>
      </c>
      <c r="C15" s="87"/>
      <c r="D15" s="87"/>
      <c r="E15" s="87">
        <v>6927.0000000000009</v>
      </c>
      <c r="F15" s="87">
        <v>6800</v>
      </c>
      <c r="G15" s="87">
        <v>4786</v>
      </c>
      <c r="H15" s="87">
        <v>6005.3775895500012</v>
      </c>
      <c r="I15" s="87">
        <v>10653</v>
      </c>
      <c r="J15" s="101">
        <v>11411.758023296899</v>
      </c>
      <c r="K15" s="87">
        <v>11655.054</v>
      </c>
      <c r="L15" s="37"/>
      <c r="M15" s="37"/>
      <c r="N15" s="37"/>
      <c r="O15" s="37"/>
      <c r="P15" s="37"/>
      <c r="Q15" s="37"/>
      <c r="R15" s="6"/>
      <c r="S15" s="87">
        <v>1446</v>
      </c>
      <c r="T15" s="87">
        <v>1722</v>
      </c>
      <c r="U15" s="87">
        <v>1934.3</v>
      </c>
      <c r="V15" s="87">
        <v>1824.7000000000005</v>
      </c>
      <c r="W15" s="184">
        <v>1514</v>
      </c>
      <c r="X15" s="87">
        <v>1694</v>
      </c>
      <c r="Y15" s="87">
        <v>1939</v>
      </c>
      <c r="Z15" s="185">
        <v>1653</v>
      </c>
      <c r="AA15" s="87">
        <v>1494</v>
      </c>
      <c r="AB15" s="87">
        <v>983</v>
      </c>
      <c r="AC15" s="87">
        <v>1115</v>
      </c>
      <c r="AD15" s="87">
        <v>1194</v>
      </c>
      <c r="AE15" s="184">
        <v>1336</v>
      </c>
      <c r="AF15" s="87">
        <v>1494</v>
      </c>
      <c r="AG15" s="87">
        <v>1487.6980369099997</v>
      </c>
      <c r="AH15" s="185">
        <v>1687.4107922100009</v>
      </c>
      <c r="AI15" s="87">
        <v>2136</v>
      </c>
      <c r="AJ15" s="87">
        <v>2919</v>
      </c>
      <c r="AK15" s="87">
        <v>2707.9152994199999</v>
      </c>
      <c r="AL15" s="87">
        <v>2889</v>
      </c>
      <c r="AM15" s="184">
        <v>2738.5588355992518</v>
      </c>
      <c r="AN15" s="87">
        <v>2483.1834928328899</v>
      </c>
      <c r="AO15" s="87">
        <v>2909.0113752666621</v>
      </c>
      <c r="AP15" s="185">
        <v>3281.0043195980952</v>
      </c>
      <c r="AQ15" s="87">
        <v>2981.8942721093158</v>
      </c>
      <c r="AR15" s="87">
        <v>2728.3255165250002</v>
      </c>
      <c r="AS15" s="87">
        <v>3031.4769777320803</v>
      </c>
      <c r="AT15" s="87">
        <v>2913.3572336336047</v>
      </c>
      <c r="AU15" s="87"/>
      <c r="AV15" s="95"/>
      <c r="BC15" s="87"/>
    </row>
    <row r="16" spans="2:56" ht="14.1" customHeight="1" x14ac:dyDescent="0.2">
      <c r="B16" s="11" t="s">
        <v>53</v>
      </c>
      <c r="C16" s="84"/>
      <c r="D16" s="84"/>
      <c r="E16" s="84">
        <v>4733.2000000000007</v>
      </c>
      <c r="F16" s="44">
        <v>4739</v>
      </c>
      <c r="G16" s="44">
        <v>3620</v>
      </c>
      <c r="H16" s="44">
        <v>4708.4826228300017</v>
      </c>
      <c r="I16" s="44">
        <v>9603</v>
      </c>
      <c r="J16" s="102">
        <v>9872.2463642110615</v>
      </c>
      <c r="K16" s="44">
        <v>10084.84</v>
      </c>
      <c r="L16" s="12"/>
      <c r="M16" s="12"/>
      <c r="N16" s="12"/>
      <c r="O16" s="12"/>
      <c r="P16" s="12"/>
      <c r="Q16" s="12"/>
      <c r="R16" s="13"/>
      <c r="S16" s="44">
        <v>946</v>
      </c>
      <c r="T16" s="44">
        <v>1163</v>
      </c>
      <c r="U16" s="44">
        <v>1397.6</v>
      </c>
      <c r="V16" s="44">
        <v>1226.6000000000004</v>
      </c>
      <c r="W16" s="142">
        <v>1029</v>
      </c>
      <c r="X16" s="44">
        <v>1185</v>
      </c>
      <c r="Y16" s="44">
        <v>1377</v>
      </c>
      <c r="Z16" s="143">
        <v>1151</v>
      </c>
      <c r="AA16" s="44">
        <v>1051</v>
      </c>
      <c r="AB16" s="44">
        <v>761</v>
      </c>
      <c r="AC16" s="44">
        <v>871</v>
      </c>
      <c r="AD16" s="44">
        <v>937</v>
      </c>
      <c r="AE16" s="142">
        <v>1049</v>
      </c>
      <c r="AF16" s="44">
        <v>1138</v>
      </c>
      <c r="AG16" s="44">
        <v>1142.2717201699998</v>
      </c>
      <c r="AH16" s="143">
        <v>1379.175192760001</v>
      </c>
      <c r="AI16" s="44">
        <v>1820</v>
      </c>
      <c r="AJ16" s="44">
        <v>2676</v>
      </c>
      <c r="AK16" s="44">
        <v>2478.8177448299998</v>
      </c>
      <c r="AL16" s="44">
        <v>2630</v>
      </c>
      <c r="AM16" s="142">
        <v>2430.3312947398326</v>
      </c>
      <c r="AN16" s="44">
        <v>2100.3226629493315</v>
      </c>
      <c r="AO16" s="44">
        <v>2512.4427151181308</v>
      </c>
      <c r="AP16" s="143">
        <v>2829.1496914037652</v>
      </c>
      <c r="AQ16" s="44">
        <v>2587.4172977605076</v>
      </c>
      <c r="AR16" s="44">
        <v>2356.5064770650001</v>
      </c>
      <c r="AS16" s="44">
        <v>2614.6544284533716</v>
      </c>
      <c r="AT16" s="44">
        <v>2526.2617967211218</v>
      </c>
      <c r="AU16" s="84"/>
      <c r="BC16" s="84"/>
    </row>
    <row r="17" spans="2:60" ht="14.1" customHeight="1" x14ac:dyDescent="0.2">
      <c r="B17" s="11" t="s">
        <v>54</v>
      </c>
      <c r="C17" s="84"/>
      <c r="D17" s="84"/>
      <c r="E17" s="84">
        <v>2193.8000000000002</v>
      </c>
      <c r="F17" s="44">
        <v>2061</v>
      </c>
      <c r="G17" s="44">
        <v>1166</v>
      </c>
      <c r="H17" s="44">
        <v>1296.8949667199997</v>
      </c>
      <c r="I17" s="44">
        <v>1050</v>
      </c>
      <c r="J17" s="102">
        <v>1539.5116590858386</v>
      </c>
      <c r="K17" s="44">
        <v>1570.2139999999999</v>
      </c>
      <c r="L17" s="12"/>
      <c r="M17" s="12"/>
      <c r="N17" s="12"/>
      <c r="O17" s="12"/>
      <c r="P17" s="12"/>
      <c r="Q17" s="12"/>
      <c r="R17" s="13"/>
      <c r="S17" s="44">
        <v>500</v>
      </c>
      <c r="T17" s="44">
        <v>559</v>
      </c>
      <c r="U17" s="44">
        <v>536.70000000000005</v>
      </c>
      <c r="V17" s="44">
        <v>598.10000000000014</v>
      </c>
      <c r="W17" s="142">
        <v>488</v>
      </c>
      <c r="X17" s="44">
        <v>509</v>
      </c>
      <c r="Y17" s="44">
        <v>561</v>
      </c>
      <c r="Z17" s="143">
        <v>502</v>
      </c>
      <c r="AA17" s="44">
        <v>443</v>
      </c>
      <c r="AB17" s="44">
        <v>222</v>
      </c>
      <c r="AC17" s="44">
        <v>244</v>
      </c>
      <c r="AD17" s="44">
        <v>257</v>
      </c>
      <c r="AE17" s="142">
        <v>287</v>
      </c>
      <c r="AF17" s="44">
        <v>356</v>
      </c>
      <c r="AG17" s="44">
        <v>345.42631673999989</v>
      </c>
      <c r="AH17" s="143">
        <v>308.23559944999988</v>
      </c>
      <c r="AI17" s="44">
        <v>316</v>
      </c>
      <c r="AJ17" s="44">
        <v>243</v>
      </c>
      <c r="AK17" s="44">
        <v>229.09755458999999</v>
      </c>
      <c r="AL17" s="44">
        <v>259</v>
      </c>
      <c r="AM17" s="142">
        <v>308.22754085941898</v>
      </c>
      <c r="AN17" s="44">
        <v>382.86082988355821</v>
      </c>
      <c r="AO17" s="44">
        <v>396.56866014853136</v>
      </c>
      <c r="AP17" s="143">
        <v>451.85462819432985</v>
      </c>
      <c r="AQ17" s="44">
        <v>394.47697434880831</v>
      </c>
      <c r="AR17" s="44">
        <v>371.81903945999989</v>
      </c>
      <c r="AS17" s="44">
        <v>416.82254927870861</v>
      </c>
      <c r="AT17" s="44">
        <v>387.09543691248308</v>
      </c>
      <c r="AU17" s="84"/>
      <c r="BC17" s="84"/>
    </row>
    <row r="18" spans="2:60" ht="14.1" customHeight="1" x14ac:dyDescent="0.2">
      <c r="B18" s="11"/>
      <c r="C18" s="84"/>
      <c r="D18" s="84"/>
      <c r="E18" s="84"/>
      <c r="F18" s="84"/>
      <c r="G18" s="84"/>
      <c r="H18" s="84"/>
      <c r="I18" s="84"/>
      <c r="J18" s="106"/>
      <c r="K18" s="84"/>
      <c r="L18" s="12"/>
      <c r="M18" s="12"/>
      <c r="N18" s="12"/>
      <c r="O18" s="12"/>
      <c r="P18" s="12"/>
      <c r="Q18" s="12"/>
      <c r="R18" s="13"/>
      <c r="S18" s="84"/>
      <c r="T18" s="84"/>
      <c r="U18" s="84"/>
      <c r="V18" s="84"/>
      <c r="W18" s="186"/>
      <c r="X18" s="84"/>
      <c r="Y18" s="84"/>
      <c r="Z18" s="187"/>
      <c r="AA18" s="84"/>
      <c r="AB18" s="84"/>
      <c r="AC18" s="84"/>
      <c r="AD18" s="84"/>
      <c r="AE18" s="186"/>
      <c r="AF18" s="84"/>
      <c r="AG18" s="84"/>
      <c r="AH18" s="187"/>
      <c r="AI18" s="84"/>
      <c r="AJ18" s="84"/>
      <c r="AK18" s="84"/>
      <c r="AL18" s="84"/>
      <c r="AM18" s="186"/>
      <c r="AN18" s="84"/>
      <c r="AO18" s="84"/>
      <c r="AP18" s="187"/>
      <c r="AQ18" s="84"/>
      <c r="AR18" s="84"/>
      <c r="AS18" s="84"/>
      <c r="AT18" s="84"/>
      <c r="AU18" s="84"/>
      <c r="BC18" s="84"/>
    </row>
    <row r="19" spans="2:60" s="105" customFormat="1" ht="14.1" customHeight="1" thickBot="1" x14ac:dyDescent="0.25">
      <c r="B19" s="138" t="s">
        <v>55</v>
      </c>
      <c r="C19" s="177"/>
      <c r="D19" s="177"/>
      <c r="E19" s="177">
        <v>22851.183649999999</v>
      </c>
      <c r="F19" s="177">
        <v>21337</v>
      </c>
      <c r="G19" s="177">
        <v>16132</v>
      </c>
      <c r="H19" s="177">
        <v>20921.361213420001</v>
      </c>
      <c r="I19" s="177">
        <v>32111</v>
      </c>
      <c r="J19" s="178">
        <v>34628.533150347408</v>
      </c>
      <c r="K19" s="177">
        <v>35453.716</v>
      </c>
      <c r="L19" s="37"/>
      <c r="M19" s="37"/>
      <c r="N19" s="37"/>
      <c r="O19" s="37"/>
      <c r="P19" s="37"/>
      <c r="Q19" s="37"/>
      <c r="R19" s="6"/>
      <c r="S19" s="177">
        <v>5137.3562654500001</v>
      </c>
      <c r="T19" s="177">
        <v>5788.2410309200004</v>
      </c>
      <c r="U19" s="177">
        <v>5954.7431873599971</v>
      </c>
      <c r="V19" s="177">
        <v>5970.8431662700004</v>
      </c>
      <c r="W19" s="188">
        <v>4770</v>
      </c>
      <c r="X19" s="177">
        <v>5504</v>
      </c>
      <c r="Y19" s="177">
        <v>5637</v>
      </c>
      <c r="Z19" s="189">
        <v>5426</v>
      </c>
      <c r="AA19" s="177">
        <v>4939</v>
      </c>
      <c r="AB19" s="177">
        <v>3016</v>
      </c>
      <c r="AC19" s="177">
        <v>4030</v>
      </c>
      <c r="AD19" s="177">
        <v>4145</v>
      </c>
      <c r="AE19" s="146">
        <v>4282</v>
      </c>
      <c r="AF19" s="139">
        <v>5018</v>
      </c>
      <c r="AG19" s="139">
        <v>5398</v>
      </c>
      <c r="AH19" s="147">
        <v>6222.6858393800012</v>
      </c>
      <c r="AI19" s="139">
        <v>6736</v>
      </c>
      <c r="AJ19" s="139">
        <v>8637</v>
      </c>
      <c r="AK19" s="139">
        <v>8551</v>
      </c>
      <c r="AL19" s="139">
        <v>8186</v>
      </c>
      <c r="AM19" s="146">
        <v>7998.3382777217885</v>
      </c>
      <c r="AN19" s="139">
        <v>8131.6715504023923</v>
      </c>
      <c r="AO19" s="139">
        <v>8934.9060182018657</v>
      </c>
      <c r="AP19" s="147">
        <v>9563.6173040213689</v>
      </c>
      <c r="AQ19" s="139">
        <v>8749.9106189062313</v>
      </c>
      <c r="AR19" s="139">
        <v>8784.1433547952038</v>
      </c>
      <c r="AS19" s="139">
        <v>9082.9834812073168</v>
      </c>
      <c r="AT19" s="139">
        <v>8836.6785450912485</v>
      </c>
      <c r="AU19" s="87"/>
      <c r="AV19" s="95"/>
      <c r="BC19" s="87"/>
      <c r="BD19" s="7"/>
      <c r="BE19" s="7"/>
      <c r="BF19" s="7"/>
      <c r="BG19" s="7"/>
      <c r="BH19" s="7"/>
    </row>
    <row r="20" spans="2:60" s="9" customFormat="1" ht="14.1" customHeight="1" thickTop="1" x14ac:dyDescent="0.2">
      <c r="J20" s="107"/>
      <c r="L20" s="8"/>
      <c r="M20" s="8"/>
      <c r="N20" s="8"/>
      <c r="O20" s="8"/>
      <c r="P20" s="8"/>
      <c r="Q20" s="8"/>
      <c r="V20" s="47"/>
      <c r="AV20" s="10"/>
      <c r="AW20" s="10"/>
      <c r="AX20" s="10"/>
      <c r="AY20" s="10"/>
      <c r="AZ20" s="10"/>
      <c r="BA20" s="10"/>
      <c r="BB20" s="10"/>
    </row>
    <row r="21" spans="2:60" s="9" customFormat="1" ht="14.1" customHeight="1" x14ac:dyDescent="0.2">
      <c r="B21" s="132" t="s">
        <v>40</v>
      </c>
      <c r="J21" s="107"/>
      <c r="L21" s="96"/>
      <c r="M21" s="96"/>
      <c r="N21" s="96"/>
      <c r="O21" s="96"/>
      <c r="P21" s="96"/>
      <c r="Q21" s="96"/>
      <c r="R21" s="95"/>
      <c r="V21" s="47"/>
      <c r="AV21" s="10"/>
      <c r="AW21" s="10"/>
      <c r="AX21" s="10"/>
      <c r="AY21" s="10"/>
      <c r="AZ21" s="10"/>
      <c r="BA21" s="10"/>
      <c r="BB21" s="10"/>
    </row>
    <row r="22" spans="2:60" s="13" customFormat="1" ht="14.1" customHeight="1" x14ac:dyDescent="0.2">
      <c r="B22" s="24" t="s">
        <v>23</v>
      </c>
      <c r="C22" s="25"/>
      <c r="D22" s="25"/>
      <c r="E22" s="25">
        <v>2018</v>
      </c>
      <c r="F22" s="25">
        <v>2019</v>
      </c>
      <c r="G22" s="25">
        <v>2020</v>
      </c>
      <c r="H22" s="25">
        <v>2021</v>
      </c>
      <c r="I22" s="25">
        <v>2022</v>
      </c>
      <c r="J22" s="25">
        <v>2023</v>
      </c>
      <c r="K22" s="25">
        <v>2024</v>
      </c>
      <c r="L22" s="81"/>
      <c r="M22" s="81"/>
      <c r="N22" s="81"/>
      <c r="O22" s="81"/>
      <c r="P22" s="6"/>
      <c r="Q22" s="6"/>
      <c r="R22" s="6"/>
      <c r="S22" s="26" t="s">
        <v>0</v>
      </c>
      <c r="T22" s="26" t="s">
        <v>1</v>
      </c>
      <c r="U22" s="26" t="s">
        <v>2</v>
      </c>
      <c r="V22" s="26" t="s">
        <v>3</v>
      </c>
      <c r="W22" s="31" t="s">
        <v>4</v>
      </c>
      <c r="X22" s="26" t="s">
        <v>5</v>
      </c>
      <c r="Y22" s="26" t="s">
        <v>6</v>
      </c>
      <c r="Z22" s="32" t="s">
        <v>7</v>
      </c>
      <c r="AA22" s="26" t="s">
        <v>8</v>
      </c>
      <c r="AB22" s="26" t="s">
        <v>9</v>
      </c>
      <c r="AC22" s="26" t="s">
        <v>10</v>
      </c>
      <c r="AD22" s="26" t="s">
        <v>11</v>
      </c>
      <c r="AE22" s="31" t="s">
        <v>12</v>
      </c>
      <c r="AF22" s="26" t="s">
        <v>13</v>
      </c>
      <c r="AG22" s="26" t="s">
        <v>14</v>
      </c>
      <c r="AH22" s="32" t="s">
        <v>15</v>
      </c>
      <c r="AI22" s="26" t="s">
        <v>16</v>
      </c>
      <c r="AJ22" s="26" t="s">
        <v>17</v>
      </c>
      <c r="AK22" s="26" t="s">
        <v>18</v>
      </c>
      <c r="AL22" s="26" t="s">
        <v>19</v>
      </c>
      <c r="AM22" s="31" t="s">
        <v>20</v>
      </c>
      <c r="AN22" s="26" t="s">
        <v>21</v>
      </c>
      <c r="AO22" s="26" t="s">
        <v>69</v>
      </c>
      <c r="AP22" s="32" t="s">
        <v>71</v>
      </c>
      <c r="AQ22" s="26" t="s">
        <v>72</v>
      </c>
      <c r="AR22" s="26" t="s">
        <v>75</v>
      </c>
      <c r="AS22" s="26" t="s">
        <v>80</v>
      </c>
      <c r="AT22" s="26" t="s">
        <v>85</v>
      </c>
      <c r="AV22" s="10"/>
      <c r="AW22" s="10"/>
      <c r="AX22" s="10"/>
      <c r="AY22" s="10"/>
      <c r="AZ22" s="10"/>
      <c r="BA22" s="10"/>
      <c r="BB22" s="10"/>
      <c r="BC22" s="10"/>
    </row>
    <row r="23" spans="2:60" ht="14.1" customHeight="1" x14ac:dyDescent="0.2">
      <c r="B23" s="5" t="s">
        <v>219</v>
      </c>
      <c r="C23" s="99"/>
      <c r="D23" s="99"/>
      <c r="E23" s="99">
        <v>3528.0165965799997</v>
      </c>
      <c r="F23" s="99">
        <v>3404</v>
      </c>
      <c r="G23" s="99">
        <v>4368</v>
      </c>
      <c r="H23" s="99">
        <v>3546</v>
      </c>
      <c r="I23" s="99">
        <v>4232</v>
      </c>
      <c r="J23" s="100">
        <v>4499.4503644483257</v>
      </c>
      <c r="K23" s="99">
        <v>4704.2854201527953</v>
      </c>
      <c r="L23" s="37"/>
      <c r="M23" s="37"/>
      <c r="N23" s="37"/>
      <c r="O23" s="37"/>
      <c r="P23" s="37"/>
      <c r="Q23" s="37"/>
      <c r="R23" s="6"/>
      <c r="S23" s="99">
        <v>847.87531999999999</v>
      </c>
      <c r="T23" s="99">
        <v>963.17792530000008</v>
      </c>
      <c r="U23" s="99">
        <v>893.99879940999983</v>
      </c>
      <c r="V23" s="87">
        <v>822.96455186999992</v>
      </c>
      <c r="W23" s="182">
        <v>767</v>
      </c>
      <c r="X23" s="99">
        <v>930</v>
      </c>
      <c r="Y23" s="99">
        <v>821</v>
      </c>
      <c r="Z23" s="183">
        <v>886</v>
      </c>
      <c r="AA23" s="99">
        <v>840</v>
      </c>
      <c r="AB23" s="99">
        <v>988</v>
      </c>
      <c r="AC23" s="99">
        <v>1321</v>
      </c>
      <c r="AD23" s="99">
        <v>1219</v>
      </c>
      <c r="AE23" s="182">
        <v>924</v>
      </c>
      <c r="AF23" s="99">
        <v>859</v>
      </c>
      <c r="AG23" s="99">
        <v>842</v>
      </c>
      <c r="AH23" s="183">
        <v>921</v>
      </c>
      <c r="AI23" s="99">
        <v>1039.5544504652291</v>
      </c>
      <c r="AJ23" s="99">
        <v>1249.813934980109</v>
      </c>
      <c r="AK23" s="99">
        <v>1015</v>
      </c>
      <c r="AL23" s="99">
        <v>928</v>
      </c>
      <c r="AM23" s="182">
        <v>976.35662529421518</v>
      </c>
      <c r="AN23" s="99">
        <v>1077.696217079028</v>
      </c>
      <c r="AO23" s="99">
        <v>1263.1298821859509</v>
      </c>
      <c r="AP23" s="183">
        <v>1182.1676398891314</v>
      </c>
      <c r="AQ23" s="99">
        <v>1141.7980674315891</v>
      </c>
      <c r="AR23" s="99">
        <v>1192.6449059226634</v>
      </c>
      <c r="AS23" s="99">
        <v>1171.6621543521157</v>
      </c>
      <c r="AT23" s="99">
        <v>1198.1802924464273</v>
      </c>
      <c r="AU23" s="87"/>
      <c r="BC23" s="87"/>
    </row>
    <row r="24" spans="2:60" ht="14.1" customHeight="1" x14ac:dyDescent="0.2">
      <c r="B24" s="15" t="s">
        <v>220</v>
      </c>
      <c r="C24" s="115"/>
      <c r="D24" s="115"/>
      <c r="E24" s="115">
        <f>E23/E8</f>
        <v>0.22155086088698808</v>
      </c>
      <c r="F24" s="115">
        <f>F23/F8</f>
        <v>0.23416110614294558</v>
      </c>
      <c r="G24" s="115">
        <f>G23/G8</f>
        <v>0.38498149127445797</v>
      </c>
      <c r="H24" s="115">
        <f>H23/H8</f>
        <v>0.23773155625656142</v>
      </c>
      <c r="I24" s="115">
        <f>I23/I8</f>
        <v>0.19722248112592039</v>
      </c>
      <c r="J24" s="116">
        <f>J23/J8</f>
        <v>0.19380169467231007</v>
      </c>
      <c r="K24" s="115">
        <f>K23/K8</f>
        <v>0.19767016398454648</v>
      </c>
      <c r="L24" s="109" t="e">
        <f>L23/L8</f>
        <v>#DIV/0!</v>
      </c>
      <c r="M24" s="109" t="e">
        <f>M23/M8</f>
        <v>#DIV/0!</v>
      </c>
      <c r="N24" s="109" t="e">
        <f>N23/N8</f>
        <v>#DIV/0!</v>
      </c>
      <c r="O24" s="109" t="e">
        <f>O23/O8</f>
        <v>#DIV/0!</v>
      </c>
      <c r="P24" s="109" t="e">
        <f>P23/P8</f>
        <v>#DIV/0!</v>
      </c>
      <c r="Q24" s="109" t="e">
        <f>Q23/Q8</f>
        <v>#DIV/0!</v>
      </c>
      <c r="R24" s="18"/>
      <c r="S24" s="115">
        <f>S23/S8</f>
        <v>0.22969208578859254</v>
      </c>
      <c r="T24" s="115">
        <f>T23/T8</f>
        <v>0.23687182288898351</v>
      </c>
      <c r="U24" s="115">
        <f>U23/U8</f>
        <v>0.2223632464750831</v>
      </c>
      <c r="V24" s="115">
        <f>V23/V8</f>
        <v>0.19848917870589708</v>
      </c>
      <c r="W24" s="194">
        <f>W23/W8</f>
        <v>0.23556511056511056</v>
      </c>
      <c r="X24" s="120">
        <f>X23/X8</f>
        <v>0.24409448818897639</v>
      </c>
      <c r="Y24" s="120">
        <f>Y23/Y8</f>
        <v>0.22201189832341806</v>
      </c>
      <c r="Z24" s="195">
        <f>Z23/Z8</f>
        <v>0.23482639809170422</v>
      </c>
      <c r="AA24" s="115">
        <f>AA23/AA8</f>
        <v>0.24383164005805516</v>
      </c>
      <c r="AB24" s="115">
        <f>AB23/AB8</f>
        <v>0.48598130841121495</v>
      </c>
      <c r="AC24" s="115">
        <f>AC23/AC8</f>
        <v>0.45317324185248714</v>
      </c>
      <c r="AD24" s="115">
        <f>AD23/AD8</f>
        <v>0.41308031175872584</v>
      </c>
      <c r="AE24" s="194">
        <f>AE23/AE8</f>
        <v>0.31353919239904987</v>
      </c>
      <c r="AF24" s="120">
        <f>AF23/AF8</f>
        <v>0.24382628441669033</v>
      </c>
      <c r="AG24" s="120">
        <f>AG23/AG8</f>
        <v>0.21533560954006994</v>
      </c>
      <c r="AH24" s="195">
        <f>AH23/AH8</f>
        <v>0.20308710033076074</v>
      </c>
      <c r="AI24" s="115">
        <f>AI23/AI8</f>
        <v>0.22599009792722372</v>
      </c>
      <c r="AJ24" s="115">
        <f>AJ23/AJ8</f>
        <v>0.21857536463450666</v>
      </c>
      <c r="AK24" s="115">
        <f>AK23/AK8</f>
        <v>0.17374186922286888</v>
      </c>
      <c r="AL24" s="120">
        <f>AL23/AL8</f>
        <v>0.17519350575797621</v>
      </c>
      <c r="AM24" s="194">
        <f>AM23/AM8</f>
        <v>0.18562691383504384</v>
      </c>
      <c r="AN24" s="120">
        <f>AN23/AN8</f>
        <v>0.19079374977783908</v>
      </c>
      <c r="AO24" s="120">
        <f>AO23/AO8</f>
        <v>0.20961698752347963</v>
      </c>
      <c r="AP24" s="195">
        <f>AP23/AP8</f>
        <v>0.18816496302097957</v>
      </c>
      <c r="AQ24" s="115">
        <f>AQ23/AQ8</f>
        <v>0.19795333417625458</v>
      </c>
      <c r="AR24" s="115">
        <f>AR23/AR8</f>
        <v>0.19694200482479057</v>
      </c>
      <c r="AS24" s="115">
        <f>AS23/AS8</f>
        <v>0.19361495417368518</v>
      </c>
      <c r="AT24" s="115">
        <f>AT23/AT8</f>
        <v>0.20228183301972055</v>
      </c>
      <c r="AU24" s="9"/>
      <c r="BC24" s="115"/>
    </row>
    <row r="25" spans="2:60" ht="14.1" customHeight="1" x14ac:dyDescent="0.2">
      <c r="B25" s="5"/>
      <c r="C25" s="87"/>
      <c r="D25" s="87"/>
      <c r="E25" s="87"/>
      <c r="F25" s="87"/>
      <c r="G25" s="87"/>
      <c r="H25" s="87"/>
      <c r="I25" s="87"/>
      <c r="J25" s="101"/>
      <c r="K25" s="87"/>
      <c r="L25" s="37"/>
      <c r="M25" s="37"/>
      <c r="N25" s="37"/>
      <c r="O25" s="37"/>
      <c r="P25" s="37"/>
      <c r="Q25" s="37"/>
      <c r="R25" s="6"/>
      <c r="S25" s="87"/>
      <c r="T25" s="87"/>
      <c r="U25" s="87"/>
      <c r="V25" s="87"/>
      <c r="W25" s="184"/>
      <c r="X25" s="87"/>
      <c r="Y25" s="87"/>
      <c r="Z25" s="185"/>
      <c r="AA25" s="87"/>
      <c r="AB25" s="87"/>
      <c r="AC25" s="87"/>
      <c r="AD25" s="87"/>
      <c r="AE25" s="184"/>
      <c r="AF25" s="87"/>
      <c r="AG25" s="87"/>
      <c r="AH25" s="185"/>
      <c r="AI25" s="87"/>
      <c r="AJ25" s="87"/>
      <c r="AK25" s="87"/>
      <c r="AL25" s="87"/>
      <c r="AM25" s="184"/>
      <c r="AN25" s="87"/>
      <c r="AO25" s="87"/>
      <c r="AP25" s="185"/>
      <c r="AQ25" s="87"/>
      <c r="AR25" s="87"/>
      <c r="AS25" s="87"/>
      <c r="AT25" s="87"/>
      <c r="AU25" s="87"/>
      <c r="BC25" s="87"/>
    </row>
    <row r="26" spans="2:60" ht="14.1" customHeight="1" x14ac:dyDescent="0.2">
      <c r="B26" s="41" t="s">
        <v>221</v>
      </c>
      <c r="C26" s="84"/>
      <c r="D26" s="84"/>
      <c r="E26" s="84">
        <v>3015.9590680000001</v>
      </c>
      <c r="F26" s="44">
        <v>2838</v>
      </c>
      <c r="G26" s="44">
        <v>3929</v>
      </c>
      <c r="H26" s="44">
        <v>3028</v>
      </c>
      <c r="I26" s="44">
        <v>3593</v>
      </c>
      <c r="J26" s="102">
        <v>3735.0252185184199</v>
      </c>
      <c r="K26" s="44">
        <v>3844.3073468898883</v>
      </c>
      <c r="L26" s="42"/>
      <c r="M26" s="42"/>
      <c r="N26" s="42"/>
      <c r="O26" s="42"/>
      <c r="P26" s="42"/>
      <c r="Q26" s="42"/>
      <c r="R26" s="135"/>
      <c r="S26" s="44">
        <v>724.49924999999996</v>
      </c>
      <c r="T26" s="44">
        <v>833.47715999999991</v>
      </c>
      <c r="U26" s="44">
        <v>764.99774800000023</v>
      </c>
      <c r="V26" s="44">
        <v>692.9849099999999</v>
      </c>
      <c r="W26" s="142">
        <v>632</v>
      </c>
      <c r="X26" s="44">
        <v>790</v>
      </c>
      <c r="Y26" s="44">
        <v>676</v>
      </c>
      <c r="Z26" s="143">
        <v>740</v>
      </c>
      <c r="AA26" s="44">
        <v>715</v>
      </c>
      <c r="AB26" s="44">
        <v>918</v>
      </c>
      <c r="AC26" s="44">
        <v>1196</v>
      </c>
      <c r="AD26" s="44">
        <v>1100</v>
      </c>
      <c r="AE26" s="142">
        <v>805</v>
      </c>
      <c r="AF26" s="44">
        <v>731</v>
      </c>
      <c r="AG26" s="44">
        <v>711</v>
      </c>
      <c r="AH26" s="143">
        <v>781</v>
      </c>
      <c r="AI26" s="44">
        <v>881</v>
      </c>
      <c r="AJ26" s="44">
        <v>1094</v>
      </c>
      <c r="AK26" s="44">
        <v>852</v>
      </c>
      <c r="AL26" s="44">
        <v>766</v>
      </c>
      <c r="AM26" s="142">
        <v>803.93921793708535</v>
      </c>
      <c r="AN26" s="44">
        <v>897.49982131938623</v>
      </c>
      <c r="AO26" s="44">
        <v>1068.595460520924</v>
      </c>
      <c r="AP26" s="143">
        <v>964.89071874102399</v>
      </c>
      <c r="AQ26" s="44">
        <v>941.45396426499656</v>
      </c>
      <c r="AR26" s="44">
        <v>988.20810457365928</v>
      </c>
      <c r="AS26" s="44">
        <v>958.43487118583198</v>
      </c>
      <c r="AT26" s="44">
        <v>956.21040686540073</v>
      </c>
      <c r="AU26" s="9"/>
      <c r="BC26" s="44"/>
    </row>
    <row r="27" spans="2:60" ht="14.1" customHeight="1" x14ac:dyDescent="0.2">
      <c r="B27" s="117" t="s">
        <v>222</v>
      </c>
      <c r="C27" s="115"/>
      <c r="D27" s="115"/>
      <c r="E27" s="115">
        <f>E26/E10</f>
        <v>0.20351731888444852</v>
      </c>
      <c r="F27" s="115">
        <f>F26/F10</f>
        <v>0.21166467780429593</v>
      </c>
      <c r="G27" s="115">
        <f>G26/G10</f>
        <v>0.37540607682017962</v>
      </c>
      <c r="H27" s="115">
        <f>H26/H10</f>
        <v>0.21905504551261601</v>
      </c>
      <c r="I27" s="115">
        <f>I26/I10</f>
        <v>0.17692534961591491</v>
      </c>
      <c r="J27" s="116">
        <f>J26/J10</f>
        <v>0.17122135966641022</v>
      </c>
      <c r="K27" s="115">
        <f>K26/K10</f>
        <v>0.17298581444740349</v>
      </c>
      <c r="L27" s="118" t="e">
        <f>L26/L10</f>
        <v>#DIV/0!</v>
      </c>
      <c r="M27" s="118" t="e">
        <f>M26/M10</f>
        <v>#DIV/0!</v>
      </c>
      <c r="N27" s="118" t="e">
        <f>N26/N10</f>
        <v>#DIV/0!</v>
      </c>
      <c r="O27" s="118" t="e">
        <f>O26/O10</f>
        <v>#DIV/0!</v>
      </c>
      <c r="P27" s="118" t="e">
        <f>P26/P10</f>
        <v>#DIV/0!</v>
      </c>
      <c r="Q27" s="118" t="e">
        <f>Q26/Q10</f>
        <v>#DIV/0!</v>
      </c>
      <c r="R27" s="175"/>
      <c r="S27" s="119">
        <f>S26/S10</f>
        <v>0.20869544068542786</v>
      </c>
      <c r="T27" s="119">
        <f>T26/T10</f>
        <v>0.21812258517957056</v>
      </c>
      <c r="U27" s="119">
        <f>U26/U10</f>
        <v>0.20637572094343842</v>
      </c>
      <c r="V27" s="119">
        <f>V26/V10</f>
        <v>0.1814261634007753</v>
      </c>
      <c r="W27" s="194">
        <f>W26/W10</f>
        <v>0.21200939282120093</v>
      </c>
      <c r="X27" s="120">
        <f>X26/X10</f>
        <v>0.22360600056609115</v>
      </c>
      <c r="Y27" s="120">
        <f>Y26/Y10</f>
        <v>0.19818235121665201</v>
      </c>
      <c r="Z27" s="195">
        <f>Z26/Z10</f>
        <v>0.21246052253804193</v>
      </c>
      <c r="AA27" s="115">
        <f>AA26/AA10</f>
        <v>0.22448979591836735</v>
      </c>
      <c r="AB27" s="115">
        <f>AB26/AB10</f>
        <v>0.49064671298770712</v>
      </c>
      <c r="AC27" s="115">
        <f>AC26/AC10</f>
        <v>0.44610220067139128</v>
      </c>
      <c r="AD27" s="115">
        <f>AD26/AD10</f>
        <v>0.40307805056797363</v>
      </c>
      <c r="AE27" s="194">
        <f>AE26/AE10</f>
        <v>0.29881217520415737</v>
      </c>
      <c r="AF27" s="120">
        <f>AF26/AF10</f>
        <v>0.22554767047207652</v>
      </c>
      <c r="AG27" s="120">
        <f>AG26/AG10</f>
        <v>0.19522240527182866</v>
      </c>
      <c r="AH27" s="195">
        <f>AH26/AH10</f>
        <v>0.18393782383419688</v>
      </c>
      <c r="AI27" s="115">
        <f>AI26/AI10</f>
        <v>0.20412418906394811</v>
      </c>
      <c r="AJ27" s="115">
        <f>AJ26/AJ10</f>
        <v>0.20084450156049202</v>
      </c>
      <c r="AK27" s="115">
        <f>AK26/AK10</f>
        <v>0.15323741007194244</v>
      </c>
      <c r="AL27" s="120">
        <f>AL26/AL10</f>
        <v>0.15366098294884653</v>
      </c>
      <c r="AM27" s="194">
        <f>AM26/AM10</f>
        <v>0.16284248856046643</v>
      </c>
      <c r="AN27" s="120">
        <f>AN26/AN10</f>
        <v>0.16906817537258514</v>
      </c>
      <c r="AO27" s="120">
        <f>AO26/AO10</f>
        <v>0.18840786009007651</v>
      </c>
      <c r="AP27" s="195">
        <f>AP26/AP10</f>
        <v>0.16362735025295622</v>
      </c>
      <c r="AQ27" s="115">
        <f>AQ26/AQ10</f>
        <v>0.17428497072267651</v>
      </c>
      <c r="AR27" s="115">
        <f>AR26/AR10</f>
        <v>0.17425533484226013</v>
      </c>
      <c r="AS27" s="115">
        <f>AS26/AS10</f>
        <v>0.16927813227176941</v>
      </c>
      <c r="AT27" s="115">
        <f>AT26/AT10</f>
        <v>0.17422024980434556</v>
      </c>
      <c r="AU27" s="9"/>
    </row>
    <row r="28" spans="2:60" ht="14.1" customHeight="1" x14ac:dyDescent="0.2">
      <c r="B28" s="41"/>
      <c r="C28" s="84"/>
      <c r="D28" s="84"/>
      <c r="E28" s="84"/>
      <c r="F28" s="44"/>
      <c r="G28" s="44"/>
      <c r="H28" s="44"/>
      <c r="I28" s="44"/>
      <c r="J28" s="102"/>
      <c r="K28" s="44"/>
      <c r="L28" s="42"/>
      <c r="M28" s="42"/>
      <c r="N28" s="42"/>
      <c r="O28" s="42"/>
      <c r="P28" s="42"/>
      <c r="Q28" s="42"/>
      <c r="R28" s="135"/>
      <c r="S28" s="44"/>
      <c r="T28" s="44"/>
      <c r="U28" s="44"/>
      <c r="V28" s="44"/>
      <c r="W28" s="144"/>
      <c r="X28" s="47"/>
      <c r="Y28" s="47"/>
      <c r="Z28" s="145"/>
      <c r="AA28" s="44"/>
      <c r="AB28" s="44"/>
      <c r="AC28" s="44"/>
      <c r="AD28" s="44"/>
      <c r="AE28" s="142"/>
      <c r="AF28" s="44"/>
      <c r="AG28" s="44"/>
      <c r="AH28" s="143"/>
      <c r="AI28" s="44"/>
      <c r="AJ28" s="44"/>
      <c r="AK28" s="44"/>
      <c r="AL28" s="44"/>
      <c r="AM28" s="142"/>
      <c r="AN28" s="44"/>
      <c r="AO28" s="44"/>
      <c r="AP28" s="143"/>
      <c r="AQ28" s="44"/>
      <c r="AR28" s="44"/>
      <c r="AS28" s="44"/>
      <c r="AT28" s="44"/>
      <c r="AU28" s="9"/>
      <c r="BC28" s="44"/>
    </row>
    <row r="29" spans="2:60" ht="14.1" customHeight="1" x14ac:dyDescent="0.2">
      <c r="B29" s="41" t="s">
        <v>224</v>
      </c>
      <c r="C29" s="84"/>
      <c r="D29" s="84"/>
      <c r="E29" s="84">
        <v>512.05752857999983</v>
      </c>
      <c r="F29" s="44">
        <v>566</v>
      </c>
      <c r="G29" s="44">
        <v>439</v>
      </c>
      <c r="H29" s="44">
        <v>518</v>
      </c>
      <c r="I29" s="44">
        <v>639</v>
      </c>
      <c r="J29" s="102">
        <v>764.42514592990574</v>
      </c>
      <c r="K29" s="44">
        <v>859.97807326290683</v>
      </c>
      <c r="L29" s="42"/>
      <c r="M29" s="42"/>
      <c r="N29" s="42"/>
      <c r="O29" s="42"/>
      <c r="P29" s="42"/>
      <c r="Q29" s="42"/>
      <c r="R29" s="135"/>
      <c r="S29" s="44">
        <v>123.37607000000001</v>
      </c>
      <c r="T29" s="44">
        <v>129.70076530000014</v>
      </c>
      <c r="U29" s="44">
        <v>129.00105140999963</v>
      </c>
      <c r="V29" s="44">
        <v>129.97964186999999</v>
      </c>
      <c r="W29" s="142">
        <v>135</v>
      </c>
      <c r="X29" s="44">
        <v>140</v>
      </c>
      <c r="Y29" s="44">
        <v>145</v>
      </c>
      <c r="Z29" s="143">
        <v>146</v>
      </c>
      <c r="AA29" s="44">
        <v>125</v>
      </c>
      <c r="AB29" s="44">
        <v>70</v>
      </c>
      <c r="AC29" s="44">
        <v>125</v>
      </c>
      <c r="AD29" s="44">
        <v>119</v>
      </c>
      <c r="AE29" s="142">
        <v>119</v>
      </c>
      <c r="AF29" s="44">
        <v>128</v>
      </c>
      <c r="AG29" s="44">
        <v>131</v>
      </c>
      <c r="AH29" s="143">
        <v>140</v>
      </c>
      <c r="AI29" s="44">
        <v>158.55445046522917</v>
      </c>
      <c r="AJ29" s="44">
        <v>155.81393498010908</v>
      </c>
      <c r="AK29" s="44">
        <v>163</v>
      </c>
      <c r="AL29" s="44">
        <v>162</v>
      </c>
      <c r="AM29" s="142">
        <v>172.4174073571298</v>
      </c>
      <c r="AN29" s="44">
        <v>180.19639575964172</v>
      </c>
      <c r="AO29" s="44">
        <v>194.53442166502685</v>
      </c>
      <c r="AP29" s="143">
        <v>217.27692114810733</v>
      </c>
      <c r="AQ29" s="44">
        <v>200.34410316659245</v>
      </c>
      <c r="AR29" s="44">
        <v>204.43680134900401</v>
      </c>
      <c r="AS29" s="44">
        <v>213.22728316628385</v>
      </c>
      <c r="AT29" s="44">
        <v>241.96988558102649</v>
      </c>
      <c r="AU29" s="9"/>
      <c r="BC29" s="44"/>
    </row>
    <row r="30" spans="2:60" ht="14.1" customHeight="1" x14ac:dyDescent="0.2">
      <c r="B30" s="117" t="s">
        <v>225</v>
      </c>
      <c r="C30" s="115"/>
      <c r="D30" s="115"/>
      <c r="E30" s="115">
        <f>E29/E12</f>
        <v>0.4633974771057125</v>
      </c>
      <c r="F30" s="115">
        <f>F29/F12</f>
        <v>0.50132860938883972</v>
      </c>
      <c r="G30" s="115">
        <f>G29/G12</f>
        <v>0.49886363636363634</v>
      </c>
      <c r="H30" s="115">
        <f>H29/H12</f>
        <v>0.47393624648991001</v>
      </c>
      <c r="I30" s="115">
        <f>I29/I12</f>
        <v>0.55565217391304345</v>
      </c>
      <c r="J30" s="116">
        <f>J29/J12</f>
        <v>0.54494339134090874</v>
      </c>
      <c r="K30" s="115">
        <f>K29/K12</f>
        <v>0.54587572331196754</v>
      </c>
      <c r="L30" s="118" t="e">
        <f>L29/L12</f>
        <v>#DIV/0!</v>
      </c>
      <c r="M30" s="118" t="e">
        <f>M29/M12</f>
        <v>#DIV/0!</v>
      </c>
      <c r="N30" s="118" t="e">
        <f>N29/N12</f>
        <v>#DIV/0!</v>
      </c>
      <c r="O30" s="118" t="e">
        <f>O29/O12</f>
        <v>#DIV/0!</v>
      </c>
      <c r="P30" s="118" t="e">
        <f>P29/P12</f>
        <v>#DIV/0!</v>
      </c>
      <c r="Q30" s="118" t="e">
        <f>Q29/Q12</f>
        <v>#DIV/0!</v>
      </c>
      <c r="R30" s="175"/>
      <c r="S30" s="120">
        <f>S29/S12</f>
        <v>0.56132632897098</v>
      </c>
      <c r="T30" s="115">
        <f>T29/T12</f>
        <v>0.5291748890248883</v>
      </c>
      <c r="U30" s="115">
        <f>U29/U12</f>
        <v>0.41132560383392852</v>
      </c>
      <c r="V30" s="120">
        <f>V29/V12</f>
        <v>0.39811143262463844</v>
      </c>
      <c r="W30" s="194">
        <f>W29/W12</f>
        <v>0.49090909090909091</v>
      </c>
      <c r="X30" s="120">
        <f>X29/X12</f>
        <v>0.50541516245487361</v>
      </c>
      <c r="Y30" s="120">
        <f>Y29/Y12</f>
        <v>0.50522648083623689</v>
      </c>
      <c r="Z30" s="195">
        <f>Z29/Z12</f>
        <v>0.50344827586206897</v>
      </c>
      <c r="AA30" s="115">
        <f>AA29/AA12</f>
        <v>0.48076923076923078</v>
      </c>
      <c r="AB30" s="115">
        <f>AB29/AB12</f>
        <v>0.43209876543209874</v>
      </c>
      <c r="AC30" s="115">
        <f>AC29/AC12</f>
        <v>0.53418803418803418</v>
      </c>
      <c r="AD30" s="115">
        <f>AD29/AD12</f>
        <v>0.536036036036036</v>
      </c>
      <c r="AE30" s="194">
        <f>AE29/AE12</f>
        <v>0.47035573122529645</v>
      </c>
      <c r="AF30" s="120">
        <f>AF29/AF12</f>
        <v>0.45390070921985815</v>
      </c>
      <c r="AG30" s="120">
        <f>AG29/AG12</f>
        <v>0.48848629361840523</v>
      </c>
      <c r="AH30" s="195">
        <f>AH29/AH12</f>
        <v>0.48442906574394462</v>
      </c>
      <c r="AI30" s="115">
        <f>AI29/AI12</f>
        <v>0.55829031853953937</v>
      </c>
      <c r="AJ30" s="115">
        <f>AJ29/AJ12</f>
        <v>0.57495916966829919</v>
      </c>
      <c r="AK30" s="115">
        <f>AK29/AK12</f>
        <v>0.57801418439716312</v>
      </c>
      <c r="AL30" s="120">
        <f>AL29/AL12</f>
        <v>0.51923076923076927</v>
      </c>
      <c r="AM30" s="194">
        <f>AM29/AM12</f>
        <v>0.53402103118007316</v>
      </c>
      <c r="AN30" s="120">
        <f>AN29/AN12</f>
        <v>0.53002103871957584</v>
      </c>
      <c r="AO30" s="120">
        <f>AO29/AO12</f>
        <v>0.54925167966736388</v>
      </c>
      <c r="AP30" s="195">
        <f>AP29/AP12</f>
        <v>0.56328206547047965</v>
      </c>
      <c r="AQ30" s="115">
        <f>AQ29/AQ12</f>
        <v>0.54707696432612318</v>
      </c>
      <c r="AR30" s="115">
        <f>AR29/AR12</f>
        <v>0.53130437831654842</v>
      </c>
      <c r="AS30" s="115">
        <f>AS29/AS12</f>
        <v>0.54728063763617518</v>
      </c>
      <c r="AT30" s="115">
        <f>AT29/AT12</f>
        <v>0.55650004959066723</v>
      </c>
      <c r="AU30" s="130"/>
    </row>
    <row r="31" spans="2:60" ht="14.1" customHeight="1" x14ac:dyDescent="0.2">
      <c r="B31" s="41"/>
      <c r="C31" s="84"/>
      <c r="D31" s="84"/>
      <c r="E31" s="84"/>
      <c r="F31" s="44"/>
      <c r="G31" s="44"/>
      <c r="H31" s="44"/>
      <c r="I31" s="44"/>
      <c r="J31" s="102"/>
      <c r="K31" s="44"/>
      <c r="L31" s="42"/>
      <c r="M31" s="42"/>
      <c r="N31" s="42"/>
      <c r="O31" s="42"/>
      <c r="P31" s="42"/>
      <c r="Q31" s="42"/>
      <c r="R31" s="135"/>
      <c r="S31" s="44"/>
      <c r="T31" s="44"/>
      <c r="U31" s="44"/>
      <c r="V31" s="44"/>
      <c r="W31" s="142"/>
      <c r="X31" s="44"/>
      <c r="Y31" s="44"/>
      <c r="Z31" s="143"/>
      <c r="AA31" s="44"/>
      <c r="AB31" s="44"/>
      <c r="AC31" s="44"/>
      <c r="AD31" s="44"/>
      <c r="AE31" s="142"/>
      <c r="AF31" s="44"/>
      <c r="AG31" s="44"/>
      <c r="AH31" s="143"/>
      <c r="AI31" s="44"/>
      <c r="AJ31" s="44"/>
      <c r="AK31" s="44"/>
      <c r="AL31" s="44"/>
      <c r="AM31" s="142"/>
      <c r="AN31" s="44"/>
      <c r="AO31" s="44"/>
      <c r="AP31" s="143"/>
      <c r="AQ31" s="44"/>
      <c r="AR31" s="44"/>
      <c r="AS31" s="44"/>
      <c r="AT31" s="44"/>
      <c r="AU31" s="9"/>
      <c r="BC31" s="44"/>
    </row>
    <row r="32" spans="2:60" ht="14.1" customHeight="1" x14ac:dyDescent="0.2">
      <c r="B32" s="103" t="s">
        <v>239</v>
      </c>
      <c r="C32" s="84"/>
      <c r="D32" s="84"/>
      <c r="E32" s="84">
        <v>202.14410506000002</v>
      </c>
      <c r="F32" s="44">
        <v>244</v>
      </c>
      <c r="G32" s="44">
        <v>174</v>
      </c>
      <c r="H32" s="44">
        <v>222</v>
      </c>
      <c r="I32" s="44">
        <v>247</v>
      </c>
      <c r="J32" s="102">
        <v>285.55423647377881</v>
      </c>
      <c r="K32" s="44">
        <v>329.77893310499735</v>
      </c>
      <c r="L32" s="104"/>
      <c r="M32" s="104"/>
      <c r="N32" s="104"/>
      <c r="O32" s="104"/>
      <c r="P32" s="104"/>
      <c r="Q32" s="104"/>
      <c r="R32" s="174"/>
      <c r="S32" s="44">
        <v>50.270764219999997</v>
      </c>
      <c r="T32" s="44">
        <v>41.875228989999997</v>
      </c>
      <c r="U32" s="44">
        <v>51.466628620000002</v>
      </c>
      <c r="V32" s="44">
        <v>58.531483230000006</v>
      </c>
      <c r="W32" s="142">
        <v>58</v>
      </c>
      <c r="X32" s="44">
        <v>61</v>
      </c>
      <c r="Y32" s="44">
        <v>64</v>
      </c>
      <c r="Z32" s="143">
        <v>61</v>
      </c>
      <c r="AA32" s="44">
        <v>49</v>
      </c>
      <c r="AB32" s="44">
        <v>35</v>
      </c>
      <c r="AC32" s="44">
        <v>48</v>
      </c>
      <c r="AD32" s="44">
        <v>43</v>
      </c>
      <c r="AE32" s="142">
        <v>49</v>
      </c>
      <c r="AF32" s="44">
        <v>50</v>
      </c>
      <c r="AG32" s="44">
        <v>57</v>
      </c>
      <c r="AH32" s="143">
        <v>66</v>
      </c>
      <c r="AI32" s="44">
        <v>59.199013909995003</v>
      </c>
      <c r="AJ32" s="44">
        <v>58.393937952624952</v>
      </c>
      <c r="AK32" s="44">
        <v>65</v>
      </c>
      <c r="AL32" s="44">
        <v>64</v>
      </c>
      <c r="AM32" s="142">
        <v>66.112145704019895</v>
      </c>
      <c r="AN32" s="44">
        <v>67.932556710851429</v>
      </c>
      <c r="AO32" s="44">
        <v>69.808795289984204</v>
      </c>
      <c r="AP32" s="143">
        <v>81.700738768923259</v>
      </c>
      <c r="AQ32" s="44">
        <v>74.601683975157329</v>
      </c>
      <c r="AR32" s="44">
        <v>77.456342529210673</v>
      </c>
      <c r="AS32" s="44">
        <v>77.606232180386655</v>
      </c>
      <c r="AT32" s="44">
        <v>100.11467442024268</v>
      </c>
      <c r="AU32" s="9"/>
      <c r="BC32" s="44"/>
    </row>
    <row r="33" spans="2:55" s="128" customFormat="1" ht="14.1" customHeight="1" x14ac:dyDescent="0.2">
      <c r="B33" s="176" t="s">
        <v>240</v>
      </c>
      <c r="C33" s="70"/>
      <c r="D33" s="70"/>
      <c r="E33" s="70">
        <f>E32/E13</f>
        <v>0.29882721068639073</v>
      </c>
      <c r="F33" s="70">
        <f>F32/F13</f>
        <v>0.3046192259675406</v>
      </c>
      <c r="G33" s="70">
        <f>G32/G13</f>
        <v>0.28618421052631576</v>
      </c>
      <c r="H33" s="70">
        <f>H32/H13</f>
        <v>0.33183856502242154</v>
      </c>
      <c r="I33" s="70">
        <f>I32/I13</f>
        <v>0.33605442176870748</v>
      </c>
      <c r="J33" s="122">
        <f>J32/J13</f>
        <v>0.33593343354882849</v>
      </c>
      <c r="K33" s="70">
        <f>K32/K13</f>
        <v>0.34968632596490123</v>
      </c>
      <c r="L33" s="121" t="e">
        <f>L32/L13</f>
        <v>#DIV/0!</v>
      </c>
      <c r="M33" s="121" t="e">
        <f>M32/M13</f>
        <v>#DIV/0!</v>
      </c>
      <c r="N33" s="121" t="e">
        <f>N32/N13</f>
        <v>#DIV/0!</v>
      </c>
      <c r="O33" s="121" t="e">
        <f>O32/O13</f>
        <v>#DIV/0!</v>
      </c>
      <c r="P33" s="121" t="e">
        <f>P32/P13</f>
        <v>#DIV/0!</v>
      </c>
      <c r="Q33" s="121" t="e">
        <f>Q32/Q13</f>
        <v>#DIV/0!</v>
      </c>
      <c r="R33" s="176"/>
      <c r="S33" s="70">
        <f>S32/S13</f>
        <v>0.33631825753558287</v>
      </c>
      <c r="T33" s="70">
        <f>T32/T13</f>
        <v>0.26005543348568505</v>
      </c>
      <c r="U33" s="70">
        <f>U32/U13</f>
        <v>0.2975905329793197</v>
      </c>
      <c r="V33" s="70">
        <f>V32/V13</f>
        <v>0.30324728529778078</v>
      </c>
      <c r="W33" s="151">
        <f>W32/W13</f>
        <v>0.29441624365482233</v>
      </c>
      <c r="X33" s="70">
        <f>X32/X13</f>
        <v>0.30964467005076141</v>
      </c>
      <c r="Y33" s="70">
        <f>Y32/Y13</f>
        <v>0.31372549019607843</v>
      </c>
      <c r="Z33" s="152">
        <f>Z32/Z13</f>
        <v>0.29901960784313725</v>
      </c>
      <c r="AA33" s="70">
        <f>AA32/AA13</f>
        <v>0.26630434782608697</v>
      </c>
      <c r="AB33" s="70">
        <f>AB32/AB13</f>
        <v>0.28000000000000003</v>
      </c>
      <c r="AC33" s="70">
        <f>AC32/AC13</f>
        <v>0.30967741935483872</v>
      </c>
      <c r="AD33" s="70">
        <f>AD32/AD13</f>
        <v>0.2986111111111111</v>
      </c>
      <c r="AE33" s="151">
        <f>AE32/AE13</f>
        <v>0.31818181818181818</v>
      </c>
      <c r="AF33" s="70">
        <f>AF32/AF13</f>
        <v>0.31645569620253167</v>
      </c>
      <c r="AG33" s="70">
        <f>AG32/AG13</f>
        <v>0.33742830103687188</v>
      </c>
      <c r="AH33" s="152">
        <f>AH32/AH13</f>
        <v>0.35106382978723405</v>
      </c>
      <c r="AI33" s="70">
        <f>AI32/AI13</f>
        <v>0.32888341061108334</v>
      </c>
      <c r="AJ33" s="70">
        <f>AJ32/AJ13</f>
        <v>0.34552626007470388</v>
      </c>
      <c r="AK33" s="70">
        <f>AK32/AK13</f>
        <v>0.36154567748750577</v>
      </c>
      <c r="AL33" s="70">
        <f>AL32/AL13</f>
        <v>0.30917874396135264</v>
      </c>
      <c r="AM33" s="151">
        <f>AM32/AM13</f>
        <v>0.32893204650704078</v>
      </c>
      <c r="AN33" s="70">
        <f>AN32/AN13</f>
        <v>0.32823008732072878</v>
      </c>
      <c r="AO33" s="70">
        <f>AO32/AO13</f>
        <v>0.33592811426003938</v>
      </c>
      <c r="AP33" s="152">
        <f>AP32/AP13</f>
        <v>0.34875064667099459</v>
      </c>
      <c r="AQ33" s="70">
        <f>AQ32/AQ13</f>
        <v>0.34131195784665225</v>
      </c>
      <c r="AR33" s="70">
        <f>AR32/AR13</f>
        <v>0.33154724110981465</v>
      </c>
      <c r="AS33" s="70">
        <f>AS32/AS13</f>
        <v>0.33396152623148084</v>
      </c>
      <c r="AT33" s="70">
        <f>AT32/AT13</f>
        <v>0.38729707911291217</v>
      </c>
      <c r="BC33" s="70"/>
    </row>
    <row r="34" spans="2:55" s="108" customFormat="1" ht="14.1" customHeight="1" x14ac:dyDescent="0.2">
      <c r="B34" s="15"/>
      <c r="C34" s="87"/>
      <c r="D34" s="87"/>
      <c r="E34" s="87"/>
      <c r="F34" s="87"/>
      <c r="G34" s="87"/>
      <c r="H34" s="87"/>
      <c r="I34" s="87"/>
      <c r="J34" s="101"/>
      <c r="K34" s="87"/>
      <c r="L34" s="109"/>
      <c r="M34" s="109"/>
      <c r="N34" s="109"/>
      <c r="O34" s="109"/>
      <c r="P34" s="109"/>
      <c r="Q34" s="109"/>
      <c r="R34" s="18"/>
      <c r="W34" s="192"/>
      <c r="X34" s="128"/>
      <c r="Y34" s="128"/>
      <c r="Z34" s="193"/>
      <c r="AE34" s="151"/>
      <c r="AF34" s="70"/>
      <c r="AG34" s="70"/>
      <c r="AH34" s="152"/>
      <c r="AI34" s="70"/>
      <c r="AJ34" s="70"/>
      <c r="AK34" s="70"/>
      <c r="AL34" s="70"/>
      <c r="AM34" s="151"/>
      <c r="AN34" s="70"/>
      <c r="AO34" s="70"/>
      <c r="AP34" s="152"/>
      <c r="AQ34" s="70"/>
      <c r="AR34" s="70"/>
      <c r="AS34" s="70"/>
      <c r="AT34" s="70"/>
      <c r="AU34" s="128"/>
      <c r="AV34" s="128"/>
    </row>
    <row r="35" spans="2:55" ht="14.1" customHeight="1" x14ac:dyDescent="0.2">
      <c r="B35" s="5" t="s">
        <v>226</v>
      </c>
      <c r="C35" s="87"/>
      <c r="D35" s="87"/>
      <c r="E35" s="87">
        <v>1508.6999999999998</v>
      </c>
      <c r="F35" s="87">
        <v>1574</v>
      </c>
      <c r="G35" s="87">
        <v>1415</v>
      </c>
      <c r="H35" s="87">
        <v>1494.0433404799999</v>
      </c>
      <c r="I35" s="87">
        <v>1435</v>
      </c>
      <c r="J35" s="101">
        <v>1336.8531838140434</v>
      </c>
      <c r="K35" s="87">
        <v>1511.6926792666422</v>
      </c>
      <c r="L35" s="37"/>
      <c r="M35" s="37"/>
      <c r="N35" s="37"/>
      <c r="O35" s="37"/>
      <c r="P35" s="37"/>
      <c r="Q35" s="37"/>
      <c r="R35" s="6"/>
      <c r="S35" s="87">
        <v>319</v>
      </c>
      <c r="T35" s="87">
        <v>446</v>
      </c>
      <c r="U35" s="87">
        <v>383.59999999999997</v>
      </c>
      <c r="V35" s="87">
        <v>360.09999999999991</v>
      </c>
      <c r="W35" s="184">
        <v>378</v>
      </c>
      <c r="X35" s="87">
        <v>402</v>
      </c>
      <c r="Y35" s="87">
        <v>423</v>
      </c>
      <c r="Z35" s="185">
        <v>370</v>
      </c>
      <c r="AA35" s="87">
        <v>270</v>
      </c>
      <c r="AB35" s="87">
        <v>347</v>
      </c>
      <c r="AC35" s="87">
        <v>405</v>
      </c>
      <c r="AD35" s="87">
        <v>392</v>
      </c>
      <c r="AE35" s="184">
        <v>401</v>
      </c>
      <c r="AF35" s="87">
        <v>363</v>
      </c>
      <c r="AG35" s="87">
        <v>361</v>
      </c>
      <c r="AH35" s="185">
        <v>369.14232656000024</v>
      </c>
      <c r="AI35" s="87">
        <v>409.83024193</v>
      </c>
      <c r="AJ35" s="87">
        <v>467</v>
      </c>
      <c r="AK35" s="87">
        <v>262</v>
      </c>
      <c r="AL35" s="87">
        <v>297</v>
      </c>
      <c r="AM35" s="184">
        <v>287.52309082274718</v>
      </c>
      <c r="AN35" s="87">
        <v>309.8475373560197</v>
      </c>
      <c r="AO35" s="87">
        <v>395.89727760538017</v>
      </c>
      <c r="AP35" s="185">
        <v>343.58527802989636</v>
      </c>
      <c r="AQ35" s="87">
        <v>338.79119148777312</v>
      </c>
      <c r="AR35" s="87">
        <v>348.18733483576261</v>
      </c>
      <c r="AS35" s="87">
        <v>415.29364874945946</v>
      </c>
      <c r="AT35" s="87">
        <v>409.42050419364693</v>
      </c>
      <c r="AU35" s="87"/>
      <c r="BC35" s="87"/>
    </row>
    <row r="36" spans="2:55" ht="14.1" customHeight="1" x14ac:dyDescent="0.2">
      <c r="B36" s="15" t="s">
        <v>218</v>
      </c>
      <c r="C36" s="115"/>
      <c r="D36" s="115"/>
      <c r="E36" s="115">
        <f>E35/E15</f>
        <v>0.21779991338241658</v>
      </c>
      <c r="F36" s="115">
        <f>F35/F15</f>
        <v>0.23147058823529412</v>
      </c>
      <c r="G36" s="115">
        <f>G35/G15</f>
        <v>0.295653990806519</v>
      </c>
      <c r="H36" s="115">
        <f>H35/H15</f>
        <v>0.24878424681901684</v>
      </c>
      <c r="I36" s="115">
        <f>I35/I15</f>
        <v>0.13470383929409557</v>
      </c>
      <c r="J36" s="116">
        <f>J35/J15</f>
        <v>0.11714699707835388</v>
      </c>
      <c r="K36" s="115">
        <f>K35/K15</f>
        <v>0.12970276064500794</v>
      </c>
      <c r="L36" s="109" t="e">
        <f>L35/L15</f>
        <v>#DIV/0!</v>
      </c>
      <c r="M36" s="109" t="e">
        <f>M35/M15</f>
        <v>#DIV/0!</v>
      </c>
      <c r="N36" s="109" t="e">
        <f>N35/N15</f>
        <v>#DIV/0!</v>
      </c>
      <c r="O36" s="109" t="e">
        <f>O35/O15</f>
        <v>#DIV/0!</v>
      </c>
      <c r="P36" s="109" t="e">
        <f>P35/P15</f>
        <v>#DIV/0!</v>
      </c>
      <c r="Q36" s="109" t="e">
        <f>Q35/Q15</f>
        <v>#DIV/0!</v>
      </c>
      <c r="R36" s="18"/>
      <c r="S36" s="115">
        <f>S35/S15</f>
        <v>0.22060857538035961</v>
      </c>
      <c r="T36" s="115">
        <f>T35/T15</f>
        <v>0.25900116144018581</v>
      </c>
      <c r="U36" s="115">
        <f>U35/U15</f>
        <v>0.1983146357855555</v>
      </c>
      <c r="V36" s="115">
        <f>V35/V15</f>
        <v>0.19734750917959107</v>
      </c>
      <c r="W36" s="194">
        <f>W35/W15</f>
        <v>0.24966974900924702</v>
      </c>
      <c r="X36" s="120">
        <f>X35/X15</f>
        <v>0.23730814639905548</v>
      </c>
      <c r="Y36" s="120">
        <f>Y35/Y15</f>
        <v>0.21815368746776689</v>
      </c>
      <c r="Z36" s="195">
        <f>Z35/Z15</f>
        <v>0.22383545069570479</v>
      </c>
      <c r="AA36" s="115">
        <f>AA35/AA15</f>
        <v>0.18072289156626506</v>
      </c>
      <c r="AB36" s="115">
        <f>AB35/AB15</f>
        <v>0.35300101729399797</v>
      </c>
      <c r="AC36" s="115">
        <f>AC35/AC15</f>
        <v>0.3632286995515695</v>
      </c>
      <c r="AD36" s="115">
        <f>AD35/AD15</f>
        <v>0.32830820770519265</v>
      </c>
      <c r="AE36" s="194">
        <f>AE35/AE15</f>
        <v>0.30014970059880242</v>
      </c>
      <c r="AF36" s="120">
        <f>AF35/AF15</f>
        <v>0.2429718875502008</v>
      </c>
      <c r="AG36" s="120">
        <f>AG35/AG15</f>
        <v>0.24265676975000214</v>
      </c>
      <c r="AH36" s="195">
        <f>AH35/AH15</f>
        <v>0.21876257296928556</v>
      </c>
      <c r="AI36" s="115">
        <f>AI35/AI15</f>
        <v>0.19186809079119851</v>
      </c>
      <c r="AJ36" s="115">
        <f>AJ35/AJ15</f>
        <v>0.15998629667694417</v>
      </c>
      <c r="AK36" s="115">
        <f>AK35/AK15</f>
        <v>9.6753395520205884E-2</v>
      </c>
      <c r="AL36" s="120">
        <f>AL35/AL15</f>
        <v>0.10280373831775701</v>
      </c>
      <c r="AM36" s="194">
        <f>AM35/AM15</f>
        <v>0.10499065679552265</v>
      </c>
      <c r="AN36" s="120">
        <f>AN35/AN15</f>
        <v>0.12477834934483088</v>
      </c>
      <c r="AO36" s="120">
        <f>AO35/AO15</f>
        <v>0.1360934099369375</v>
      </c>
      <c r="AP36" s="195">
        <f>AP35/AP15</f>
        <v>0.10471954455457214</v>
      </c>
      <c r="AQ36" s="115">
        <f>AQ35/AQ15</f>
        <v>0.11361609787999656</v>
      </c>
      <c r="AR36" s="115">
        <f>AR35/AR15</f>
        <v>0.12761942544130148</v>
      </c>
      <c r="AS36" s="115">
        <f>AS35/AS15</f>
        <v>0.1369938323134324</v>
      </c>
      <c r="AT36" s="115">
        <f>AT35/AT15</f>
        <v>0.14053220094914637</v>
      </c>
      <c r="AU36" s="9"/>
      <c r="BC36" s="115"/>
    </row>
    <row r="37" spans="2:55" ht="14.1" customHeight="1" x14ac:dyDescent="0.2">
      <c r="B37" s="5"/>
      <c r="C37" s="87"/>
      <c r="D37" s="87"/>
      <c r="E37" s="87"/>
      <c r="F37" s="87"/>
      <c r="G37" s="87"/>
      <c r="H37" s="87"/>
      <c r="I37" s="87"/>
      <c r="J37" s="101"/>
      <c r="K37" s="87"/>
      <c r="L37" s="37"/>
      <c r="M37" s="37"/>
      <c r="N37" s="37"/>
      <c r="O37" s="37"/>
      <c r="P37" s="37"/>
      <c r="Q37" s="37"/>
      <c r="R37" s="6"/>
      <c r="S37" s="87"/>
      <c r="T37" s="87"/>
      <c r="U37" s="87"/>
      <c r="V37" s="87"/>
      <c r="W37" s="184"/>
      <c r="X37" s="87"/>
      <c r="Y37" s="87"/>
      <c r="Z37" s="185"/>
      <c r="AA37" s="87"/>
      <c r="AB37" s="87"/>
      <c r="AC37" s="87"/>
      <c r="AD37" s="87"/>
      <c r="AE37" s="184"/>
      <c r="AF37" s="87"/>
      <c r="AG37" s="87"/>
      <c r="AH37" s="185"/>
      <c r="AI37" s="87"/>
      <c r="AJ37" s="87"/>
      <c r="AK37" s="87"/>
      <c r="AL37" s="87"/>
      <c r="AM37" s="184"/>
      <c r="AN37" s="87"/>
      <c r="AO37" s="87"/>
      <c r="AP37" s="185"/>
      <c r="AQ37" s="87"/>
      <c r="AR37" s="87"/>
      <c r="AS37" s="87"/>
      <c r="AT37" s="87"/>
      <c r="AU37" s="87"/>
      <c r="BC37" s="87"/>
    </row>
    <row r="38" spans="2:55" ht="14.1" customHeight="1" x14ac:dyDescent="0.2">
      <c r="B38" s="41" t="s">
        <v>227</v>
      </c>
      <c r="C38" s="84"/>
      <c r="D38" s="84"/>
      <c r="E38" s="84">
        <v>784.19999999999993</v>
      </c>
      <c r="F38" s="44">
        <v>869</v>
      </c>
      <c r="G38" s="44">
        <v>846</v>
      </c>
      <c r="H38" s="44">
        <v>960.04334047999987</v>
      </c>
      <c r="I38" s="44">
        <v>1150</v>
      </c>
      <c r="J38" s="102">
        <v>1057.9343150317425</v>
      </c>
      <c r="K38" s="44">
        <v>1184.2903016153098</v>
      </c>
      <c r="L38" s="42"/>
      <c r="M38" s="42"/>
      <c r="N38" s="42"/>
      <c r="O38" s="42"/>
      <c r="P38" s="42"/>
      <c r="Q38" s="42"/>
      <c r="R38" s="135"/>
      <c r="S38" s="44">
        <v>150</v>
      </c>
      <c r="T38" s="44">
        <v>239</v>
      </c>
      <c r="U38" s="44">
        <v>217.19999999999993</v>
      </c>
      <c r="V38" s="44">
        <v>178</v>
      </c>
      <c r="W38" s="142">
        <v>206</v>
      </c>
      <c r="X38" s="44">
        <v>231</v>
      </c>
      <c r="Y38" s="44">
        <v>231</v>
      </c>
      <c r="Z38" s="143">
        <v>200</v>
      </c>
      <c r="AA38" s="44">
        <v>130</v>
      </c>
      <c r="AB38" s="44">
        <v>208</v>
      </c>
      <c r="AC38" s="44">
        <v>262</v>
      </c>
      <c r="AD38" s="44">
        <v>246</v>
      </c>
      <c r="AE38" s="142">
        <v>265</v>
      </c>
      <c r="AF38" s="44">
        <v>224</v>
      </c>
      <c r="AG38" s="44">
        <v>224</v>
      </c>
      <c r="AH38" s="143">
        <v>247.14232656000024</v>
      </c>
      <c r="AI38" s="44">
        <v>292</v>
      </c>
      <c r="AJ38" s="44">
        <v>361</v>
      </c>
      <c r="AK38" s="44">
        <v>273</v>
      </c>
      <c r="AL38" s="44">
        <v>227</v>
      </c>
      <c r="AM38" s="142">
        <v>231.64598168743916</v>
      </c>
      <c r="AN38" s="44">
        <v>240.29828694501927</v>
      </c>
      <c r="AO38" s="44">
        <v>316.03771759432857</v>
      </c>
      <c r="AP38" s="143">
        <v>269.95232880495553</v>
      </c>
      <c r="AQ38" s="44">
        <v>260.78834383470644</v>
      </c>
      <c r="AR38" s="44">
        <v>270.53617940847198</v>
      </c>
      <c r="AS38" s="44">
        <v>330.66678077622601</v>
      </c>
      <c r="AT38" s="44">
        <v>322.29899759590529</v>
      </c>
      <c r="AU38" s="9"/>
      <c r="BC38" s="44"/>
    </row>
    <row r="39" spans="2:55" ht="14.1" customHeight="1" x14ac:dyDescent="0.2">
      <c r="B39" s="117" t="s">
        <v>228</v>
      </c>
      <c r="C39" s="115"/>
      <c r="D39" s="115"/>
      <c r="E39" s="115">
        <f>E38/E16</f>
        <v>0.16568072340065915</v>
      </c>
      <c r="F39" s="115">
        <f>F38/F16</f>
        <v>0.18337201941337836</v>
      </c>
      <c r="G39" s="115">
        <f>G38/G16</f>
        <v>0.23370165745856353</v>
      </c>
      <c r="H39" s="115">
        <f>H38/H16</f>
        <v>0.20389654531696505</v>
      </c>
      <c r="I39" s="115">
        <f>I38/I16</f>
        <v>0.11975424346558367</v>
      </c>
      <c r="J39" s="116">
        <f>J38/J16</f>
        <v>0.10716247103262876</v>
      </c>
      <c r="K39" s="115">
        <f>K38/K16</f>
        <v>0.11743273087280609</v>
      </c>
      <c r="L39" s="118" t="e">
        <f>L38/L16</f>
        <v>#DIV/0!</v>
      </c>
      <c r="M39" s="118" t="e">
        <f>M38/M16</f>
        <v>#DIV/0!</v>
      </c>
      <c r="N39" s="118" t="e">
        <f>N38/N16</f>
        <v>#DIV/0!</v>
      </c>
      <c r="O39" s="118" t="e">
        <f>O38/O16</f>
        <v>#DIV/0!</v>
      </c>
      <c r="P39" s="118" t="e">
        <f>P38/P16</f>
        <v>#DIV/0!</v>
      </c>
      <c r="Q39" s="118" t="e">
        <f>Q38/Q16</f>
        <v>#DIV/0!</v>
      </c>
      <c r="R39" s="175"/>
      <c r="S39" s="115">
        <f>S38/S16</f>
        <v>0.15856236786469344</v>
      </c>
      <c r="T39" s="115">
        <f>T38/T16</f>
        <v>0.2055030094582975</v>
      </c>
      <c r="U39" s="115">
        <f>U38/U16</f>
        <v>0.15540927303949625</v>
      </c>
      <c r="V39" s="115">
        <f>V38/V16</f>
        <v>0.14511658242295772</v>
      </c>
      <c r="W39" s="194">
        <f>W38/W16</f>
        <v>0.20019436345966959</v>
      </c>
      <c r="X39" s="120">
        <f>X38/X16</f>
        <v>0.19493670886075951</v>
      </c>
      <c r="Y39" s="120">
        <f>Y38/Y16</f>
        <v>0.16775599128540306</v>
      </c>
      <c r="Z39" s="195">
        <f>Z38/Z16</f>
        <v>0.1737619461337967</v>
      </c>
      <c r="AA39" s="115">
        <f>AA38/AA16</f>
        <v>0.12369172216936251</v>
      </c>
      <c r="AB39" s="115">
        <f>AB38/AB16</f>
        <v>0.27332457293035478</v>
      </c>
      <c r="AC39" s="115">
        <f>AC38/AC16</f>
        <v>0.30080367393800228</v>
      </c>
      <c r="AD39" s="115">
        <f>AD38/AD16</f>
        <v>0.26254002134471716</v>
      </c>
      <c r="AE39" s="194">
        <f>AE38/AE16</f>
        <v>0.25262154432793138</v>
      </c>
      <c r="AF39" s="120">
        <f>AF38/AF16</f>
        <v>0.19683655536028119</v>
      </c>
      <c r="AG39" s="120">
        <f>AG38/AG16</f>
        <v>0.19610045144658136</v>
      </c>
      <c r="AH39" s="195">
        <f>AH38/AH16</f>
        <v>0.1791957452957226</v>
      </c>
      <c r="AI39" s="115">
        <f>AI38/AI16</f>
        <v>0.16043956043956045</v>
      </c>
      <c r="AJ39" s="115">
        <f>AJ38/AJ16</f>
        <v>0.13490284005979072</v>
      </c>
      <c r="AK39" s="115">
        <f>AK38/AK16</f>
        <v>0.11013314737212464</v>
      </c>
      <c r="AL39" s="120">
        <f>AL38/AL16</f>
        <v>8.6311787072243351E-2</v>
      </c>
      <c r="AM39" s="194">
        <f>AM38/AM16</f>
        <v>9.531456974150386E-2</v>
      </c>
      <c r="AN39" s="120">
        <f>AN38/AN16</f>
        <v>0.11441017667618067</v>
      </c>
      <c r="AO39" s="120">
        <f>AO38/AO16</f>
        <v>0.12578902424028762</v>
      </c>
      <c r="AP39" s="195">
        <f>AP38/AP16</f>
        <v>9.5418185055811164E-2</v>
      </c>
      <c r="AQ39" s="115">
        <f>AQ38/AQ16</f>
        <v>0.10079098723674264</v>
      </c>
      <c r="AR39" s="115">
        <f>AR38/AR16</f>
        <v>0.1148039192938784</v>
      </c>
      <c r="AS39" s="115">
        <f>AS38/AS16</f>
        <v>0.12646672431271272</v>
      </c>
      <c r="AT39" s="115">
        <f>AT38/AT16</f>
        <v>0.12757941319233923</v>
      </c>
      <c r="AU39" s="9"/>
      <c r="BC39" s="115"/>
    </row>
    <row r="40" spans="2:55" ht="14.1" customHeight="1" x14ac:dyDescent="0.2">
      <c r="B40" s="41"/>
      <c r="C40" s="84"/>
      <c r="D40" s="84"/>
      <c r="E40" s="84"/>
      <c r="F40" s="44"/>
      <c r="G40" s="44"/>
      <c r="H40" s="44"/>
      <c r="I40" s="44"/>
      <c r="J40" s="102"/>
      <c r="K40" s="44"/>
      <c r="L40" s="42"/>
      <c r="M40" s="42"/>
      <c r="N40" s="42"/>
      <c r="O40" s="42"/>
      <c r="P40" s="42"/>
      <c r="Q40" s="42"/>
      <c r="R40" s="135"/>
      <c r="S40" s="44"/>
      <c r="T40" s="44"/>
      <c r="U40" s="44"/>
      <c r="V40" s="44"/>
      <c r="W40" s="142"/>
      <c r="X40" s="44"/>
      <c r="Y40" s="44"/>
      <c r="Z40" s="143"/>
      <c r="AA40" s="44"/>
      <c r="AB40" s="44"/>
      <c r="AC40" s="44"/>
      <c r="AD40" s="44"/>
      <c r="AE40" s="142"/>
      <c r="AF40" s="44"/>
      <c r="AG40" s="44"/>
      <c r="AH40" s="143"/>
      <c r="AI40" s="44"/>
      <c r="AJ40" s="44"/>
      <c r="AK40" s="44"/>
      <c r="AL40" s="44"/>
      <c r="AM40" s="142"/>
      <c r="AN40" s="44"/>
      <c r="AO40" s="44"/>
      <c r="AP40" s="143"/>
      <c r="AQ40" s="44"/>
      <c r="AR40" s="44"/>
      <c r="AS40" s="44"/>
      <c r="AT40" s="44"/>
      <c r="AU40" s="9"/>
      <c r="BC40" s="44"/>
    </row>
    <row r="41" spans="2:55" ht="14.1" customHeight="1" x14ac:dyDescent="0.2">
      <c r="B41" s="41" t="s">
        <v>229</v>
      </c>
      <c r="C41" s="84"/>
      <c r="D41" s="84"/>
      <c r="E41" s="84">
        <v>724.5</v>
      </c>
      <c r="F41" s="44">
        <v>705</v>
      </c>
      <c r="G41" s="44">
        <v>568</v>
      </c>
      <c r="H41" s="44">
        <v>534</v>
      </c>
      <c r="I41" s="44">
        <v>285</v>
      </c>
      <c r="J41" s="102">
        <v>278.91886878230088</v>
      </c>
      <c r="K41" s="44">
        <v>327.40237765133236</v>
      </c>
      <c r="L41" s="42"/>
      <c r="M41" s="42"/>
      <c r="N41" s="42"/>
      <c r="O41" s="42"/>
      <c r="P41" s="42"/>
      <c r="Q41" s="42"/>
      <c r="R41" s="135"/>
      <c r="S41" s="44">
        <v>169</v>
      </c>
      <c r="T41" s="44">
        <v>207</v>
      </c>
      <c r="U41" s="44">
        <v>166.40000000000003</v>
      </c>
      <c r="V41" s="44">
        <v>182.09999999999991</v>
      </c>
      <c r="W41" s="142">
        <v>172</v>
      </c>
      <c r="X41" s="44">
        <v>171</v>
      </c>
      <c r="Y41" s="44">
        <v>192</v>
      </c>
      <c r="Z41" s="143">
        <v>170</v>
      </c>
      <c r="AA41" s="44">
        <v>140</v>
      </c>
      <c r="AB41" s="44">
        <v>139</v>
      </c>
      <c r="AC41" s="44">
        <v>143</v>
      </c>
      <c r="AD41" s="44">
        <v>146</v>
      </c>
      <c r="AE41" s="142">
        <v>136</v>
      </c>
      <c r="AF41" s="44">
        <v>139</v>
      </c>
      <c r="AG41" s="44">
        <v>137</v>
      </c>
      <c r="AH41" s="143">
        <v>122</v>
      </c>
      <c r="AI41" s="44">
        <v>117.83024193</v>
      </c>
      <c r="AJ41" s="44">
        <v>106</v>
      </c>
      <c r="AK41" s="44">
        <v>-11</v>
      </c>
      <c r="AL41" s="44">
        <v>70</v>
      </c>
      <c r="AM41" s="142">
        <v>55.877109135308004</v>
      </c>
      <c r="AN41" s="44">
        <v>69.549250411000429</v>
      </c>
      <c r="AO41" s="44">
        <v>79.85956001105157</v>
      </c>
      <c r="AP41" s="143">
        <v>73.632949224940859</v>
      </c>
      <c r="AQ41" s="44">
        <v>78.002847653066667</v>
      </c>
      <c r="AR41" s="44">
        <v>77.651155427290604</v>
      </c>
      <c r="AS41" s="44">
        <v>84.626867973233459</v>
      </c>
      <c r="AT41" s="44">
        <v>87.121506597741657</v>
      </c>
      <c r="AU41" s="9"/>
      <c r="BC41" s="44"/>
    </row>
    <row r="42" spans="2:55" s="108" customFormat="1" ht="14.1" customHeight="1" x14ac:dyDescent="0.2">
      <c r="B42" s="117" t="s">
        <v>230</v>
      </c>
      <c r="C42" s="70"/>
      <c r="D42" s="70"/>
      <c r="E42" s="70">
        <f>E41/E17</f>
        <v>0.33024888321633694</v>
      </c>
      <c r="F42" s="70">
        <f>F41/F17</f>
        <v>0.34206695778748181</v>
      </c>
      <c r="G42" s="70">
        <f>G41/G17</f>
        <v>0.48713550600343053</v>
      </c>
      <c r="H42" s="70">
        <f>H41/H17</f>
        <v>0.41175269678974002</v>
      </c>
      <c r="I42" s="70">
        <f>I41/I17</f>
        <v>0.27142857142857141</v>
      </c>
      <c r="J42" s="122">
        <f>J41/J17</f>
        <v>0.18117359952176185</v>
      </c>
      <c r="K42" s="70">
        <f>K41/K17</f>
        <v>0.20850812542196948</v>
      </c>
      <c r="L42" s="118" t="e">
        <f>L41/L17</f>
        <v>#DIV/0!</v>
      </c>
      <c r="M42" s="118" t="e">
        <f>M41/M17</f>
        <v>#DIV/0!</v>
      </c>
      <c r="N42" s="118" t="e">
        <f>N41/N17</f>
        <v>#DIV/0!</v>
      </c>
      <c r="O42" s="118" t="e">
        <f>O41/O17</f>
        <v>#DIV/0!</v>
      </c>
      <c r="P42" s="118" t="e">
        <f>P41/P17</f>
        <v>#DIV/0!</v>
      </c>
      <c r="Q42" s="118" t="e">
        <f>Q41/Q17</f>
        <v>#DIV/0!</v>
      </c>
      <c r="R42" s="175"/>
      <c r="S42" s="70">
        <f>S41/S17</f>
        <v>0.33800000000000002</v>
      </c>
      <c r="T42" s="70">
        <f>T41/T17</f>
        <v>0.37030411449016098</v>
      </c>
      <c r="U42" s="70">
        <f>U41/U17</f>
        <v>0.31004285448108815</v>
      </c>
      <c r="V42" s="70">
        <f>V41/V17</f>
        <v>0.30446413643203457</v>
      </c>
      <c r="W42" s="151">
        <f>W41/W17</f>
        <v>0.35245901639344263</v>
      </c>
      <c r="X42" s="70">
        <f>X41/X17</f>
        <v>0.33595284872298625</v>
      </c>
      <c r="Y42" s="70">
        <f>Y41/Y17</f>
        <v>0.34224598930481281</v>
      </c>
      <c r="Z42" s="152">
        <f>Z41/Z17</f>
        <v>0.3386454183266932</v>
      </c>
      <c r="AA42" s="70">
        <f>AA41/AA17</f>
        <v>0.3160270880361174</v>
      </c>
      <c r="AB42" s="70">
        <f>AB41/AB17</f>
        <v>0.62612612612612617</v>
      </c>
      <c r="AC42" s="70">
        <f>AC41/AC17</f>
        <v>0.58606557377049184</v>
      </c>
      <c r="AD42" s="70">
        <f>AD41/AD17</f>
        <v>0.56809338521400776</v>
      </c>
      <c r="AE42" s="151">
        <f>AE41/AE17</f>
        <v>0.47386759581881532</v>
      </c>
      <c r="AF42" s="70">
        <f>AF41/AF17</f>
        <v>0.3904494382022472</v>
      </c>
      <c r="AG42" s="70">
        <f>AG41/AG17</f>
        <v>0.39661135634642164</v>
      </c>
      <c r="AH42" s="152">
        <f>AH41/AH17</f>
        <v>0.3958011346440537</v>
      </c>
      <c r="AI42" s="70">
        <f>AI41/AI17</f>
        <v>0.37288051243670883</v>
      </c>
      <c r="AJ42" s="70">
        <f>AJ41/AJ17</f>
        <v>0.43621399176954734</v>
      </c>
      <c r="AK42" s="70">
        <f>AK41/AK17</f>
        <v>-4.8014480205543608E-2</v>
      </c>
      <c r="AL42" s="70">
        <f>AL41/AL17</f>
        <v>0.27027027027027029</v>
      </c>
      <c r="AM42" s="151">
        <f>AM41/AM17</f>
        <v>0.18128525757142924</v>
      </c>
      <c r="AN42" s="70">
        <f>AN41/AN17</f>
        <v>0.18165674047186511</v>
      </c>
      <c r="AO42" s="70">
        <f>AO41/AO17</f>
        <v>0.20137637699645974</v>
      </c>
      <c r="AP42" s="152">
        <f>AP41/AP17</f>
        <v>0.16295716504927205</v>
      </c>
      <c r="AQ42" s="70">
        <f>AQ41/AQ17</f>
        <v>0.19773739083714992</v>
      </c>
      <c r="AR42" s="70">
        <f>AR41/AR17</f>
        <v>0.20884125659639405</v>
      </c>
      <c r="AS42" s="70">
        <f>AS41/AS17</f>
        <v>0.20302852645490554</v>
      </c>
      <c r="AT42" s="70">
        <f>AT41/AT17</f>
        <v>0.2250646695621954</v>
      </c>
      <c r="AU42" s="128"/>
      <c r="AV42" s="128"/>
      <c r="BC42" s="70"/>
    </row>
    <row r="43" spans="2:55" ht="14.1" customHeight="1" x14ac:dyDescent="0.2">
      <c r="B43" s="11"/>
      <c r="C43" s="84"/>
      <c r="D43" s="84"/>
      <c r="E43" s="84"/>
      <c r="F43" s="84"/>
      <c r="G43" s="84"/>
      <c r="H43" s="84"/>
      <c r="I43" s="84"/>
      <c r="J43" s="106"/>
      <c r="K43" s="84"/>
      <c r="L43" s="12"/>
      <c r="M43" s="12"/>
      <c r="N43" s="12"/>
      <c r="O43" s="12"/>
      <c r="P43" s="12"/>
      <c r="Q43" s="12"/>
      <c r="R43" s="13"/>
      <c r="W43" s="190"/>
      <c r="X43" s="9"/>
      <c r="Y43" s="9"/>
      <c r="Z43" s="191"/>
      <c r="AE43" s="190"/>
      <c r="AF43" s="9"/>
      <c r="AG43" s="9"/>
      <c r="AH43" s="191"/>
      <c r="AL43" s="9"/>
      <c r="AM43" s="190"/>
      <c r="AN43" s="9"/>
      <c r="AO43" s="9"/>
      <c r="AP43" s="191"/>
      <c r="AQ43" s="9"/>
      <c r="AU43" s="9"/>
    </row>
    <row r="44" spans="2:55" ht="14.1" customHeight="1" x14ac:dyDescent="0.2">
      <c r="B44" s="5" t="s">
        <v>231</v>
      </c>
      <c r="C44" s="87"/>
      <c r="D44" s="87"/>
      <c r="E44" s="87">
        <v>5036.7165965799995</v>
      </c>
      <c r="F44" s="87">
        <v>4978</v>
      </c>
      <c r="G44" s="87">
        <v>5783</v>
      </c>
      <c r="H44" s="87">
        <v>5040.0433404799996</v>
      </c>
      <c r="I44" s="87">
        <v>5667</v>
      </c>
      <c r="J44" s="101">
        <v>5836.3035482623691</v>
      </c>
      <c r="K44" s="87">
        <v>6215.9780994194371</v>
      </c>
      <c r="L44" s="37"/>
      <c r="M44" s="37"/>
      <c r="N44" s="37"/>
      <c r="O44" s="37"/>
      <c r="P44" s="37"/>
      <c r="Q44" s="37"/>
      <c r="R44" s="6"/>
      <c r="S44" s="87">
        <v>1166.8753200000001</v>
      </c>
      <c r="T44" s="87">
        <v>1409.1779253</v>
      </c>
      <c r="U44" s="87">
        <v>1277.5987994099999</v>
      </c>
      <c r="V44" s="87">
        <v>1183.0645518699998</v>
      </c>
      <c r="W44" s="184">
        <v>1145</v>
      </c>
      <c r="X44" s="87">
        <v>1332</v>
      </c>
      <c r="Y44" s="87">
        <v>1244</v>
      </c>
      <c r="Z44" s="185">
        <v>1256</v>
      </c>
      <c r="AA44" s="87">
        <v>1110</v>
      </c>
      <c r="AB44" s="87">
        <v>1336</v>
      </c>
      <c r="AC44" s="87">
        <v>1726</v>
      </c>
      <c r="AD44" s="87">
        <v>1611</v>
      </c>
      <c r="AE44" s="184">
        <v>1326</v>
      </c>
      <c r="AF44" s="87">
        <v>1222</v>
      </c>
      <c r="AG44" s="87">
        <v>1203</v>
      </c>
      <c r="AH44" s="185">
        <v>1290</v>
      </c>
      <c r="AI44" s="87">
        <v>1449</v>
      </c>
      <c r="AJ44" s="87">
        <v>1717</v>
      </c>
      <c r="AK44" s="87">
        <v>1277</v>
      </c>
      <c r="AL44" s="87">
        <v>1225</v>
      </c>
      <c r="AM44" s="184">
        <v>1263.8797161169623</v>
      </c>
      <c r="AN44" s="87">
        <v>1387.5437544350477</v>
      </c>
      <c r="AO44" s="87">
        <v>1659.0271597913311</v>
      </c>
      <c r="AP44" s="185">
        <v>1525.7529179190278</v>
      </c>
      <c r="AQ44" s="87">
        <v>1480.5892589193622</v>
      </c>
      <c r="AR44" s="87">
        <v>1540.832240758426</v>
      </c>
      <c r="AS44" s="87">
        <v>1586.9558031015752</v>
      </c>
      <c r="AT44" s="87">
        <v>1607.6007966400743</v>
      </c>
      <c r="AU44" s="87"/>
      <c r="BC44" s="87"/>
    </row>
    <row r="45" spans="2:55" s="108" customFormat="1" ht="14.1" customHeight="1" thickBot="1" x14ac:dyDescent="0.25">
      <c r="B45" s="179" t="s">
        <v>232</v>
      </c>
      <c r="C45" s="180"/>
      <c r="D45" s="180"/>
      <c r="E45" s="180">
        <f>E44/E19</f>
        <v>0.22041381635738591</v>
      </c>
      <c r="F45" s="180">
        <f>F44/F19</f>
        <v>0.23330365093499555</v>
      </c>
      <c r="G45" s="180">
        <f>G44/G19</f>
        <v>0.3584800396727002</v>
      </c>
      <c r="H45" s="180">
        <f>H44/H19</f>
        <v>0.24090417870358574</v>
      </c>
      <c r="I45" s="180">
        <f>I44/I19</f>
        <v>0.17648157952103641</v>
      </c>
      <c r="J45" s="181">
        <f>J44/J19</f>
        <v>0.16854030527145838</v>
      </c>
      <c r="K45" s="180">
        <f>K44/K19</f>
        <v>0.17532656095681021</v>
      </c>
      <c r="L45" s="123" t="e">
        <f>L44/L19</f>
        <v>#DIV/0!</v>
      </c>
      <c r="M45" s="123" t="e">
        <f>M44/M19</f>
        <v>#DIV/0!</v>
      </c>
      <c r="N45" s="123" t="e">
        <f>N44/N19</f>
        <v>#DIV/0!</v>
      </c>
      <c r="O45" s="123" t="e">
        <f>O44/O19</f>
        <v>#DIV/0!</v>
      </c>
      <c r="P45" s="123" t="e">
        <f>P44/P19</f>
        <v>#DIV/0!</v>
      </c>
      <c r="Q45" s="123" t="e">
        <f>Q44/Q19</f>
        <v>#DIV/0!</v>
      </c>
      <c r="R45" s="128"/>
      <c r="S45" s="180">
        <f>S44/S19</f>
        <v>0.22713537074458456</v>
      </c>
      <c r="T45" s="180">
        <f>T44/T19</f>
        <v>0.24345529458299373</v>
      </c>
      <c r="U45" s="180">
        <f>U44/U19</f>
        <v>0.21455145238201553</v>
      </c>
      <c r="V45" s="180">
        <f>V44/V19</f>
        <v>0.19814028252379354</v>
      </c>
      <c r="W45" s="198">
        <f>W44/W19</f>
        <v>0.240041928721174</v>
      </c>
      <c r="X45" s="180">
        <f>X44/X19</f>
        <v>0.24200581395348839</v>
      </c>
      <c r="Y45" s="180">
        <f>Y44/Y19</f>
        <v>0.22068476139790669</v>
      </c>
      <c r="Z45" s="199">
        <f>Z44/Z19</f>
        <v>0.23147806855879099</v>
      </c>
      <c r="AA45" s="180">
        <f>AA44/AA19</f>
        <v>0.22474185057703988</v>
      </c>
      <c r="AB45" s="180">
        <f>AB44/AB19</f>
        <v>0.44297082228116713</v>
      </c>
      <c r="AC45" s="180">
        <f>AC44/AC19</f>
        <v>0.428287841191067</v>
      </c>
      <c r="AD45" s="180">
        <f>AD44/AD19</f>
        <v>0.38866103739445113</v>
      </c>
      <c r="AE45" s="198">
        <f>AE44/AE19</f>
        <v>0.30966837926202712</v>
      </c>
      <c r="AF45" s="180">
        <f>AF44/AF19</f>
        <v>0.24352331606217617</v>
      </c>
      <c r="AG45" s="180">
        <f>AG44/AG19</f>
        <v>0.22286031863653205</v>
      </c>
      <c r="AH45" s="199">
        <f>AH44/AH19</f>
        <v>0.20730598222334962</v>
      </c>
      <c r="AI45" s="180">
        <f>AI44/AI19</f>
        <v>0.21511282660332542</v>
      </c>
      <c r="AJ45" s="180">
        <f>AJ44/AJ19</f>
        <v>0.19879587819844854</v>
      </c>
      <c r="AK45" s="180">
        <f>AK44/AK19</f>
        <v>0.14933925856624955</v>
      </c>
      <c r="AL45" s="180">
        <f>AL44/AL19</f>
        <v>0.14964573662350356</v>
      </c>
      <c r="AM45" s="198">
        <f>AM44/AM19</f>
        <v>0.15801778722429333</v>
      </c>
      <c r="AN45" s="180">
        <f>AN44/AN19</f>
        <v>0.17063450556686413</v>
      </c>
      <c r="AO45" s="180">
        <f>AO44/AO19</f>
        <v>0.18567930724862927</v>
      </c>
      <c r="AP45" s="199">
        <f>AP44/AP19</f>
        <v>0.15953722000957418</v>
      </c>
      <c r="AQ45" s="180">
        <f>AQ44/AQ19</f>
        <v>0.1692119295161944</v>
      </c>
      <c r="AR45" s="180">
        <f>AR44/AR19</f>
        <v>0.17541064376155657</v>
      </c>
      <c r="AS45" s="180">
        <f>AS44/AS19</f>
        <v>0.17471746000474239</v>
      </c>
      <c r="AT45" s="180">
        <f>AT44/AT19</f>
        <v>0.18192364794497276</v>
      </c>
      <c r="AU45" s="128"/>
      <c r="AV45" s="128"/>
      <c r="BC45" s="115"/>
    </row>
    <row r="46" spans="2:55" s="9" customFormat="1" ht="14.1" customHeight="1" thickTop="1" x14ac:dyDescent="0.2">
      <c r="J46" s="107"/>
      <c r="L46" s="8"/>
      <c r="M46" s="8"/>
      <c r="N46" s="8"/>
      <c r="O46" s="8"/>
      <c r="P46" s="8"/>
      <c r="Q46" s="8"/>
      <c r="S46" s="95"/>
      <c r="T46" s="95"/>
      <c r="U46" s="95"/>
      <c r="V46" s="95"/>
      <c r="AK46" s="110"/>
      <c r="AL46" s="110"/>
      <c r="AO46" s="110"/>
      <c r="AP46" s="110"/>
      <c r="AV46" s="10"/>
      <c r="AW46" s="10"/>
      <c r="AX46" s="10"/>
      <c r="AY46" s="10"/>
      <c r="AZ46" s="10"/>
      <c r="BA46" s="10"/>
      <c r="BB46" s="10"/>
    </row>
    <row r="47" spans="2:55" s="9" customFormat="1" ht="14.1" customHeight="1" x14ac:dyDescent="0.2">
      <c r="B47" s="132" t="s">
        <v>42</v>
      </c>
      <c r="J47" s="107"/>
      <c r="L47" s="96"/>
      <c r="M47" s="96"/>
      <c r="N47" s="96"/>
      <c r="O47" s="96"/>
      <c r="P47" s="96"/>
      <c r="Q47" s="96"/>
      <c r="R47" s="95"/>
      <c r="S47" s="95"/>
      <c r="T47" s="95"/>
      <c r="U47" s="95"/>
      <c r="V47" s="95"/>
      <c r="AH47" s="22"/>
      <c r="AV47" s="10"/>
      <c r="AW47" s="10"/>
      <c r="AX47" s="10"/>
      <c r="AY47" s="10"/>
      <c r="AZ47" s="10"/>
      <c r="BA47" s="10"/>
      <c r="BB47" s="10"/>
    </row>
    <row r="48" spans="2:55" s="13" customFormat="1" ht="14.1" customHeight="1" x14ac:dyDescent="0.2">
      <c r="B48" s="24" t="s">
        <v>23</v>
      </c>
      <c r="C48" s="25"/>
      <c r="D48" s="25"/>
      <c r="E48" s="25">
        <v>2018</v>
      </c>
      <c r="F48" s="25">
        <v>2019</v>
      </c>
      <c r="G48" s="25">
        <v>2020</v>
      </c>
      <c r="H48" s="25">
        <v>2021</v>
      </c>
      <c r="I48" s="25">
        <v>2022</v>
      </c>
      <c r="J48" s="25">
        <v>2023</v>
      </c>
      <c r="K48" s="25">
        <v>2024</v>
      </c>
      <c r="L48" s="81"/>
      <c r="M48" s="81"/>
      <c r="N48" s="81"/>
      <c r="O48" s="81"/>
      <c r="P48" s="6"/>
      <c r="Q48" s="6"/>
      <c r="R48" s="6"/>
      <c r="S48" s="26" t="s">
        <v>0</v>
      </c>
      <c r="T48" s="26" t="s">
        <v>1</v>
      </c>
      <c r="U48" s="26" t="s">
        <v>2</v>
      </c>
      <c r="V48" s="26" t="s">
        <v>3</v>
      </c>
      <c r="W48" s="31" t="s">
        <v>4</v>
      </c>
      <c r="X48" s="26" t="s">
        <v>5</v>
      </c>
      <c r="Y48" s="26" t="s">
        <v>6</v>
      </c>
      <c r="Z48" s="32" t="s">
        <v>7</v>
      </c>
      <c r="AA48" s="26" t="s">
        <v>8</v>
      </c>
      <c r="AB48" s="26" t="s">
        <v>9</v>
      </c>
      <c r="AC48" s="26" t="s">
        <v>10</v>
      </c>
      <c r="AD48" s="26" t="s">
        <v>11</v>
      </c>
      <c r="AE48" s="31" t="s">
        <v>12</v>
      </c>
      <c r="AF48" s="26" t="s">
        <v>13</v>
      </c>
      <c r="AG48" s="26" t="s">
        <v>14</v>
      </c>
      <c r="AH48" s="32" t="s">
        <v>15</v>
      </c>
      <c r="AI48" s="26" t="s">
        <v>16</v>
      </c>
      <c r="AJ48" s="26" t="s">
        <v>17</v>
      </c>
      <c r="AK48" s="26" t="s">
        <v>18</v>
      </c>
      <c r="AL48" s="26" t="s">
        <v>19</v>
      </c>
      <c r="AM48" s="31" t="s">
        <v>20</v>
      </c>
      <c r="AN48" s="26" t="s">
        <v>21</v>
      </c>
      <c r="AO48" s="26" t="s">
        <v>69</v>
      </c>
      <c r="AP48" s="32" t="s">
        <v>71</v>
      </c>
      <c r="AQ48" s="26" t="s">
        <v>72</v>
      </c>
      <c r="AR48" s="26" t="s">
        <v>75</v>
      </c>
      <c r="AS48" s="26" t="s">
        <v>80</v>
      </c>
      <c r="AT48" s="26" t="s">
        <v>85</v>
      </c>
      <c r="AV48" s="10"/>
      <c r="AW48" s="10"/>
      <c r="AX48" s="10"/>
      <c r="AY48" s="10"/>
      <c r="AZ48" s="10"/>
      <c r="BA48" s="10"/>
      <c r="BB48" s="10"/>
      <c r="BC48" s="10"/>
    </row>
    <row r="49" spans="2:61" ht="14.1" customHeight="1" x14ac:dyDescent="0.2">
      <c r="B49" s="5" t="s">
        <v>56</v>
      </c>
      <c r="C49" s="47"/>
      <c r="D49" s="47"/>
      <c r="E49" s="47">
        <v>1743.1496203100855</v>
      </c>
      <c r="F49" s="47">
        <v>1804.0957019430398</v>
      </c>
      <c r="G49" s="47">
        <v>2563.9065498658115</v>
      </c>
      <c r="H49" s="47">
        <v>2023</v>
      </c>
      <c r="I49" s="47">
        <v>2397</v>
      </c>
      <c r="J49" s="111">
        <v>2645.7316524193229</v>
      </c>
      <c r="K49" s="47">
        <v>2727.8622261522983</v>
      </c>
      <c r="L49" s="37"/>
      <c r="M49" s="37"/>
      <c r="N49" s="37"/>
      <c r="O49" s="37"/>
      <c r="P49" s="37"/>
      <c r="Q49" s="37"/>
      <c r="R49" s="6"/>
      <c r="S49" s="47">
        <v>484.12162556325933</v>
      </c>
      <c r="T49" s="47">
        <v>461.06461439531051</v>
      </c>
      <c r="U49" s="47">
        <v>462.02218981344174</v>
      </c>
      <c r="V49" s="47">
        <v>335.94119053807412</v>
      </c>
      <c r="W49" s="144">
        <v>436.02771410846947</v>
      </c>
      <c r="X49" s="47">
        <v>519.08945349855856</v>
      </c>
      <c r="Y49" s="47">
        <v>418.62119177276014</v>
      </c>
      <c r="Z49" s="145">
        <v>430.35734256325145</v>
      </c>
      <c r="AA49" s="47">
        <v>418.6322236833052</v>
      </c>
      <c r="AB49" s="47">
        <v>534.70498456698226</v>
      </c>
      <c r="AC49" s="47">
        <v>815.4185468579102</v>
      </c>
      <c r="AD49" s="47">
        <v>795.15079475761377</v>
      </c>
      <c r="AE49" s="144">
        <v>538</v>
      </c>
      <c r="AF49" s="47">
        <v>467</v>
      </c>
      <c r="AG49" s="47">
        <v>484</v>
      </c>
      <c r="AH49" s="145">
        <v>534</v>
      </c>
      <c r="AI49" s="47">
        <v>598</v>
      </c>
      <c r="AJ49" s="47">
        <v>777</v>
      </c>
      <c r="AK49" s="47">
        <v>623</v>
      </c>
      <c r="AL49" s="47">
        <v>399</v>
      </c>
      <c r="AM49" s="144">
        <v>544.64505813899234</v>
      </c>
      <c r="AN49" s="47">
        <v>606.96365160543303</v>
      </c>
      <c r="AO49" s="47">
        <v>786.20601968836877</v>
      </c>
      <c r="AP49" s="145">
        <v>707.91692298652913</v>
      </c>
      <c r="AQ49" s="47">
        <v>637.95089784988397</v>
      </c>
      <c r="AR49" s="47">
        <v>737.19519767291638</v>
      </c>
      <c r="AS49" s="47">
        <v>673.22835221302819</v>
      </c>
      <c r="AT49" s="47">
        <v>679.48777841646961</v>
      </c>
      <c r="AU49" s="87"/>
      <c r="BC49" s="87"/>
    </row>
    <row r="50" spans="2:61" ht="14.1" customHeight="1" x14ac:dyDescent="0.2">
      <c r="B50" s="15" t="s">
        <v>62</v>
      </c>
      <c r="C50" s="115"/>
      <c r="D50" s="115"/>
      <c r="E50" s="115">
        <f>E49/E8</f>
        <v>0.1094655562020026</v>
      </c>
      <c r="F50" s="115">
        <f>F49/F8</f>
        <v>0.12410371479280731</v>
      </c>
      <c r="G50" s="115">
        <f>G49/G8</f>
        <v>0.22597448879480095</v>
      </c>
      <c r="H50" s="115">
        <f>H49/H8</f>
        <v>0.1356263221396006</v>
      </c>
      <c r="I50" s="115">
        <f>I49/I8</f>
        <v>0.11170658961692609</v>
      </c>
      <c r="J50" s="116">
        <f>J49/J8</f>
        <v>0.11395775847166248</v>
      </c>
      <c r="K50" s="115">
        <f>K49/K8</f>
        <v>0.11462250382615199</v>
      </c>
      <c r="L50" s="109" t="e">
        <f>L49/L8</f>
        <v>#DIV/0!</v>
      </c>
      <c r="M50" s="109" t="e">
        <f>M49/M8</f>
        <v>#DIV/0!</v>
      </c>
      <c r="N50" s="109" t="e">
        <f>N49/N8</f>
        <v>#DIV/0!</v>
      </c>
      <c r="O50" s="109" t="e">
        <f>O49/O8</f>
        <v>#DIV/0!</v>
      </c>
      <c r="P50" s="109" t="e">
        <f>P49/P8</f>
        <v>#DIV/0!</v>
      </c>
      <c r="Q50" s="109" t="e">
        <f>Q49/Q8</f>
        <v>#DIV/0!</v>
      </c>
      <c r="R50" s="18"/>
      <c r="S50" s="115">
        <f>S49/S8</f>
        <v>0.13115006809136634</v>
      </c>
      <c r="T50" s="115">
        <f>T49/T8</f>
        <v>0.11338841226807284</v>
      </c>
      <c r="U50" s="115">
        <f>U49/U8</f>
        <v>0.11491822375851707</v>
      </c>
      <c r="V50" s="115">
        <f>V49/V8</f>
        <v>8.1024985647154421E-2</v>
      </c>
      <c r="W50" s="194">
        <f>W49/W8</f>
        <v>0.1339151456107093</v>
      </c>
      <c r="X50" s="120">
        <f>X49/X8</f>
        <v>0.13624395104949044</v>
      </c>
      <c r="Y50" s="120">
        <f>Y49/Y8</f>
        <v>0.1132020529401731</v>
      </c>
      <c r="Z50" s="195">
        <f>Z49/Z8</f>
        <v>0.114062375447456</v>
      </c>
      <c r="AA50" s="115">
        <f>AA49/AA8</f>
        <v>0.12151878771648918</v>
      </c>
      <c r="AB50" s="115">
        <f>AB49/AB8</f>
        <v>0.26301278139054712</v>
      </c>
      <c r="AC50" s="115">
        <f>AC49/AC8</f>
        <v>0.2797319200198663</v>
      </c>
      <c r="AD50" s="115">
        <f>AD49/AD8</f>
        <v>0.26945130286601621</v>
      </c>
      <c r="AE50" s="194">
        <f>AE49/AE8</f>
        <v>0.1825585341024771</v>
      </c>
      <c r="AF50" s="120">
        <f>AF49/AF8</f>
        <v>0.13255747942094806</v>
      </c>
      <c r="AG50" s="120">
        <f>AG49/AG8</f>
        <v>0.12377961403490956</v>
      </c>
      <c r="AH50" s="195">
        <f>AH49/AH8</f>
        <v>0.11775082690187431</v>
      </c>
      <c r="AI50" s="115">
        <f>AI49/AI8</f>
        <v>0.13</v>
      </c>
      <c r="AJ50" s="115">
        <f>AJ49/AJ8</f>
        <v>0.13588667366211962</v>
      </c>
      <c r="AK50" s="115">
        <f>AK49/AK8</f>
        <v>0.10664156110920918</v>
      </c>
      <c r="AL50" s="120">
        <f>AL49/AL8</f>
        <v>7.5325656031716065E-2</v>
      </c>
      <c r="AM50" s="194">
        <f>AM49/AM8</f>
        <v>0.1035490297895848</v>
      </c>
      <c r="AN50" s="120">
        <f>AN49/AN8</f>
        <v>0.10745595023292029</v>
      </c>
      <c r="AO50" s="120">
        <f>AO49/AO8</f>
        <v>0.13047125219989067</v>
      </c>
      <c r="AP50" s="195">
        <f>AP49/AP8</f>
        <v>0.11267874127241245</v>
      </c>
      <c r="AQ50" s="115">
        <f>AQ49/AQ8</f>
        <v>0.11060143721751928</v>
      </c>
      <c r="AR50" s="115">
        <f>AR49/AR8</f>
        <v>0.1217333838898117</v>
      </c>
      <c r="AS50" s="115">
        <f>AS49/AS8</f>
        <v>0.11124971142746178</v>
      </c>
      <c r="AT50" s="115">
        <f>AT49/AT8</f>
        <v>0.1147139826944923</v>
      </c>
      <c r="AU50" s="9"/>
      <c r="BC50" s="115"/>
    </row>
    <row r="51" spans="2:61" ht="14.1" customHeight="1" x14ac:dyDescent="0.2">
      <c r="B51" s="15"/>
      <c r="C51" s="44"/>
      <c r="D51" s="44"/>
      <c r="E51" s="44"/>
      <c r="F51" s="44"/>
      <c r="G51" s="44"/>
      <c r="H51" s="44"/>
      <c r="I51" s="44"/>
      <c r="J51" s="102"/>
      <c r="K51" s="44"/>
      <c r="L51" s="109"/>
      <c r="M51" s="109"/>
      <c r="N51" s="109"/>
      <c r="O51" s="109"/>
      <c r="P51" s="109"/>
      <c r="Q51" s="109"/>
      <c r="R51" s="18"/>
      <c r="W51" s="190"/>
      <c r="X51" s="9"/>
      <c r="Y51" s="9"/>
      <c r="Z51" s="191"/>
      <c r="AE51" s="190"/>
      <c r="AF51" s="9"/>
      <c r="AG51" s="9"/>
      <c r="AH51" s="191"/>
      <c r="AL51" s="9"/>
      <c r="AM51" s="190"/>
      <c r="AN51" s="9"/>
      <c r="AO51" s="9"/>
      <c r="AP51" s="191"/>
      <c r="AU51" s="9"/>
    </row>
    <row r="52" spans="2:61" ht="14.1" customHeight="1" x14ac:dyDescent="0.2">
      <c r="B52" s="5" t="s">
        <v>57</v>
      </c>
      <c r="C52" s="47"/>
      <c r="D52" s="47"/>
      <c r="E52" s="47">
        <v>988.7</v>
      </c>
      <c r="F52" s="47">
        <v>1081</v>
      </c>
      <c r="G52" s="47">
        <v>812</v>
      </c>
      <c r="H52" s="47">
        <v>1048</v>
      </c>
      <c r="I52" s="47">
        <v>1118</v>
      </c>
      <c r="J52" s="111">
        <v>1048.3998423862176</v>
      </c>
      <c r="K52" s="47">
        <v>1129.2199928388909</v>
      </c>
      <c r="L52" s="37"/>
      <c r="M52" s="37"/>
      <c r="N52" s="37"/>
      <c r="O52" s="37"/>
      <c r="P52" s="37"/>
      <c r="Q52" s="37"/>
      <c r="R52" s="6"/>
      <c r="S52" s="87">
        <v>192</v>
      </c>
      <c r="T52" s="87">
        <v>277</v>
      </c>
      <c r="U52" s="87">
        <v>246.89999999999998</v>
      </c>
      <c r="V52" s="87">
        <v>272.8</v>
      </c>
      <c r="W52" s="184">
        <v>294</v>
      </c>
      <c r="X52" s="87">
        <v>259</v>
      </c>
      <c r="Y52" s="87">
        <v>277</v>
      </c>
      <c r="Z52" s="185">
        <v>251</v>
      </c>
      <c r="AA52" s="87">
        <v>139</v>
      </c>
      <c r="AB52" s="87">
        <v>185</v>
      </c>
      <c r="AC52" s="87">
        <v>226</v>
      </c>
      <c r="AD52" s="87">
        <v>262</v>
      </c>
      <c r="AE52" s="184">
        <v>284</v>
      </c>
      <c r="AF52" s="87">
        <v>243</v>
      </c>
      <c r="AG52" s="87">
        <v>253</v>
      </c>
      <c r="AH52" s="185">
        <v>269</v>
      </c>
      <c r="AI52" s="87">
        <v>282</v>
      </c>
      <c r="AJ52" s="87">
        <v>336</v>
      </c>
      <c r="AK52" s="87">
        <v>244</v>
      </c>
      <c r="AL52" s="87">
        <v>255</v>
      </c>
      <c r="AM52" s="184">
        <v>222.1844795924755</v>
      </c>
      <c r="AN52" s="87">
        <v>249.25738346451601</v>
      </c>
      <c r="AO52" s="87">
        <v>330.64506455648586</v>
      </c>
      <c r="AP52" s="185">
        <v>246.31291477274038</v>
      </c>
      <c r="AQ52" s="87">
        <v>260.11218986959869</v>
      </c>
      <c r="AR52" s="87">
        <v>247.40518697160593</v>
      </c>
      <c r="AS52" s="87">
        <v>337.9246271602064</v>
      </c>
      <c r="AT52" s="87">
        <v>283.77798883747982</v>
      </c>
      <c r="AU52" s="87"/>
      <c r="BC52" s="87"/>
    </row>
    <row r="53" spans="2:61" s="108" customFormat="1" ht="14.1" customHeight="1" x14ac:dyDescent="0.2">
      <c r="B53" s="15" t="s">
        <v>63</v>
      </c>
      <c r="C53" s="115"/>
      <c r="D53" s="115"/>
      <c r="E53" s="115">
        <f>E52/E15</f>
        <v>0.14273134112891583</v>
      </c>
      <c r="F53" s="115">
        <f>F52/F15</f>
        <v>0.15897058823529411</v>
      </c>
      <c r="G53" s="115">
        <f>G52/G15</f>
        <v>0.16966151274550773</v>
      </c>
      <c r="H53" s="115">
        <f>H52/H15</f>
        <v>0.17451025924225513</v>
      </c>
      <c r="I53" s="115">
        <f>I52/I15</f>
        <v>0.10494696329672393</v>
      </c>
      <c r="J53" s="116">
        <f>J52/J15</f>
        <v>9.1870143079263347E-2</v>
      </c>
      <c r="K53" s="115">
        <f>K52/K15</f>
        <v>9.6886723376733472E-2</v>
      </c>
      <c r="L53" s="109" t="e">
        <f>L52/L15</f>
        <v>#DIV/0!</v>
      </c>
      <c r="M53" s="109" t="e">
        <f>M52/M15</f>
        <v>#DIV/0!</v>
      </c>
      <c r="N53" s="109" t="e">
        <f>N52/N15</f>
        <v>#DIV/0!</v>
      </c>
      <c r="O53" s="109" t="e">
        <f>O52/O15</f>
        <v>#DIV/0!</v>
      </c>
      <c r="P53" s="109" t="e">
        <f>P52/P15</f>
        <v>#DIV/0!</v>
      </c>
      <c r="Q53" s="109" t="e">
        <f>Q52/Q15</f>
        <v>#DIV/0!</v>
      </c>
      <c r="R53" s="18"/>
      <c r="S53" s="125">
        <f>S52/S15</f>
        <v>0.13278008298755187</v>
      </c>
      <c r="T53" s="125">
        <f>T52/T15</f>
        <v>0.16085946573751453</v>
      </c>
      <c r="U53" s="115">
        <f>U52/U15</f>
        <v>0.12764307501421701</v>
      </c>
      <c r="V53" s="115">
        <f>V52/V15</f>
        <v>0.14950402805940699</v>
      </c>
      <c r="W53" s="194">
        <f>W52/W15</f>
        <v>0.19418758256274768</v>
      </c>
      <c r="X53" s="120">
        <f>X52/X15</f>
        <v>0.15289256198347106</v>
      </c>
      <c r="Y53" s="120">
        <f>Y52/Y15</f>
        <v>0.14285714285714285</v>
      </c>
      <c r="Z53" s="195">
        <f>Z52/Z15</f>
        <v>0.15184513006654568</v>
      </c>
      <c r="AA53" s="115">
        <f>AA52/AA15</f>
        <v>9.303882195448461E-2</v>
      </c>
      <c r="AB53" s="115">
        <f>AB52/AB15</f>
        <v>0.18819938962360122</v>
      </c>
      <c r="AC53" s="115">
        <f>AC52/AC15</f>
        <v>0.20269058295964126</v>
      </c>
      <c r="AD53" s="115">
        <f>AD52/AD15</f>
        <v>0.21943048576214405</v>
      </c>
      <c r="AE53" s="194">
        <f>AE52/AE15</f>
        <v>0.21257485029940121</v>
      </c>
      <c r="AF53" s="120">
        <f>AF52/AF15</f>
        <v>0.16265060240963855</v>
      </c>
      <c r="AG53" s="120">
        <f>AG52/AG15</f>
        <v>0.1700613926502785</v>
      </c>
      <c r="AH53" s="195">
        <f>AH52/AH15</f>
        <v>0.15941583474625692</v>
      </c>
      <c r="AI53" s="115">
        <f>AI52/AI15</f>
        <v>0.13202247191011235</v>
      </c>
      <c r="AJ53" s="115">
        <f>AJ52/AJ15</f>
        <v>0.11510791366906475</v>
      </c>
      <c r="AK53" s="115">
        <f>AK52/AK15</f>
        <v>9.0106215675306245E-2</v>
      </c>
      <c r="AL53" s="120">
        <f>AL52/AL15</f>
        <v>8.8265835929387332E-2</v>
      </c>
      <c r="AM53" s="194">
        <f>AM52/AM15</f>
        <v>8.1131899269148641E-2</v>
      </c>
      <c r="AN53" s="120">
        <f>AN52/AN15</f>
        <v>0.10037815738705469</v>
      </c>
      <c r="AO53" s="120">
        <f>AO52/AO15</f>
        <v>0.1136623484417198</v>
      </c>
      <c r="AP53" s="195">
        <f>AP52/AP15</f>
        <v>7.5072414047571978E-2</v>
      </c>
      <c r="AQ53" s="115">
        <f>AQ52/AQ15</f>
        <v>8.723052064673037E-2</v>
      </c>
      <c r="AR53" s="115">
        <f>AR52/AR15</f>
        <v>9.0680230593129407E-2</v>
      </c>
      <c r="AS53" s="115">
        <f>AS52/AS15</f>
        <v>0.11147194243679061</v>
      </c>
      <c r="AT53" s="115">
        <f>AT52/AT15</f>
        <v>9.7405833229571206E-2</v>
      </c>
      <c r="AU53" s="128"/>
      <c r="AV53" s="128"/>
      <c r="BC53" s="115"/>
    </row>
    <row r="54" spans="2:61" ht="14.1" customHeight="1" x14ac:dyDescent="0.2">
      <c r="B54" s="5"/>
      <c r="C54" s="47"/>
      <c r="D54" s="47"/>
      <c r="E54" s="47"/>
      <c r="F54" s="47"/>
      <c r="G54" s="47"/>
      <c r="H54" s="47"/>
      <c r="I54" s="47"/>
      <c r="J54" s="111"/>
      <c r="K54" s="47"/>
      <c r="L54" s="37"/>
      <c r="M54" s="37"/>
      <c r="N54" s="37"/>
      <c r="O54" s="37"/>
      <c r="P54" s="37"/>
      <c r="Q54" s="37"/>
      <c r="R54" s="6"/>
      <c r="S54" s="87"/>
      <c r="T54" s="87"/>
      <c r="U54" s="87"/>
      <c r="V54" s="87"/>
      <c r="W54" s="184"/>
      <c r="X54" s="87"/>
      <c r="Y54" s="87"/>
      <c r="Z54" s="185"/>
      <c r="AA54" s="87"/>
      <c r="AB54" s="87"/>
      <c r="AC54" s="87"/>
      <c r="AD54" s="87"/>
      <c r="AE54" s="184"/>
      <c r="AF54" s="87"/>
      <c r="AG54" s="87"/>
      <c r="AH54" s="185"/>
      <c r="AI54" s="87"/>
      <c r="AJ54" s="87"/>
      <c r="AK54" s="87"/>
      <c r="AL54" s="87"/>
      <c r="AM54" s="184"/>
      <c r="AN54" s="87"/>
      <c r="AO54" s="87"/>
      <c r="AP54" s="185"/>
      <c r="AQ54" s="87"/>
      <c r="AR54" s="87"/>
      <c r="AS54" s="87"/>
      <c r="AT54" s="87"/>
      <c r="AU54" s="87"/>
      <c r="BC54" s="87"/>
    </row>
    <row r="55" spans="2:61" ht="14.1" customHeight="1" x14ac:dyDescent="0.2">
      <c r="B55" s="41" t="s">
        <v>58</v>
      </c>
      <c r="C55" s="84"/>
      <c r="D55" s="84"/>
      <c r="E55" s="84">
        <v>648.29999999999995</v>
      </c>
      <c r="F55" s="44">
        <v>715</v>
      </c>
      <c r="G55" s="44">
        <v>579</v>
      </c>
      <c r="H55" s="44">
        <v>774</v>
      </c>
      <c r="I55" s="44">
        <v>940</v>
      </c>
      <c r="J55" s="102">
        <v>783.13765329379612</v>
      </c>
      <c r="K55" s="44">
        <v>830.8447139213323</v>
      </c>
      <c r="L55" s="42"/>
      <c r="M55" s="42"/>
      <c r="N55" s="42"/>
      <c r="O55" s="42"/>
      <c r="P55" s="42"/>
      <c r="Q55" s="42"/>
      <c r="R55" s="135"/>
      <c r="S55" s="44">
        <v>109</v>
      </c>
      <c r="T55" s="44">
        <v>182</v>
      </c>
      <c r="U55" s="44">
        <v>168.39999999999998</v>
      </c>
      <c r="V55" s="44">
        <v>188.89999999999998</v>
      </c>
      <c r="W55" s="142">
        <v>202</v>
      </c>
      <c r="X55" s="44">
        <v>175</v>
      </c>
      <c r="Y55" s="44">
        <v>179</v>
      </c>
      <c r="Z55" s="143">
        <v>159</v>
      </c>
      <c r="AA55" s="44">
        <v>73</v>
      </c>
      <c r="AB55" s="44">
        <v>134</v>
      </c>
      <c r="AC55" s="44">
        <v>177</v>
      </c>
      <c r="AD55" s="44">
        <v>195</v>
      </c>
      <c r="AE55" s="142">
        <v>224</v>
      </c>
      <c r="AF55" s="44">
        <v>171</v>
      </c>
      <c r="AG55" s="44">
        <v>178</v>
      </c>
      <c r="AH55" s="143">
        <v>201</v>
      </c>
      <c r="AI55" s="44">
        <v>232</v>
      </c>
      <c r="AJ55" s="44">
        <v>298</v>
      </c>
      <c r="AK55" s="44">
        <v>219</v>
      </c>
      <c r="AL55" s="44">
        <v>191</v>
      </c>
      <c r="AM55" s="142">
        <v>168.29772771023264</v>
      </c>
      <c r="AN55" s="44">
        <v>184.24377066128946</v>
      </c>
      <c r="AO55" s="44">
        <v>249.56655592347653</v>
      </c>
      <c r="AP55" s="143">
        <v>181.0295989987975</v>
      </c>
      <c r="AQ55" s="44">
        <v>185.6073278724171</v>
      </c>
      <c r="AR55" s="44">
        <v>179.49686396480263</v>
      </c>
      <c r="AS55" s="44">
        <v>252.84586830776266</v>
      </c>
      <c r="AT55" s="44">
        <v>212.89465377634986</v>
      </c>
      <c r="AU55" s="9"/>
      <c r="BC55" s="44"/>
    </row>
    <row r="56" spans="2:61" s="108" customFormat="1" ht="14.1" customHeight="1" x14ac:dyDescent="0.2">
      <c r="B56" s="117" t="s">
        <v>64</v>
      </c>
      <c r="C56" s="115"/>
      <c r="D56" s="115"/>
      <c r="E56" s="115">
        <f>E55/E16</f>
        <v>0.13696864700414094</v>
      </c>
      <c r="F56" s="115">
        <f>F55/F16</f>
        <v>0.15087571217556447</v>
      </c>
      <c r="G56" s="115">
        <f>G55/G16</f>
        <v>0.15994475138121547</v>
      </c>
      <c r="H56" s="115">
        <f>H55/H16</f>
        <v>0.16438416831934541</v>
      </c>
      <c r="I56" s="115">
        <f>I55/I16</f>
        <v>9.7886077267520563E-2</v>
      </c>
      <c r="J56" s="116">
        <f>J55/J16</f>
        <v>7.9327199140089566E-2</v>
      </c>
      <c r="K56" s="115">
        <f>K55/K16</f>
        <v>8.2385512702366354E-2</v>
      </c>
      <c r="L56" s="42" t="e">
        <f>L55/L16</f>
        <v>#DIV/0!</v>
      </c>
      <c r="M56" s="42" t="e">
        <f>M55/M16</f>
        <v>#DIV/0!</v>
      </c>
      <c r="N56" s="42" t="e">
        <f>N55/N16</f>
        <v>#DIV/0!</v>
      </c>
      <c r="O56" s="42" t="e">
        <f>O55/O16</f>
        <v>#DIV/0!</v>
      </c>
      <c r="P56" s="42" t="e">
        <f>P55/P16</f>
        <v>#DIV/0!</v>
      </c>
      <c r="Q56" s="42" t="e">
        <f>Q55/Q16</f>
        <v>#DIV/0!</v>
      </c>
      <c r="R56" s="135"/>
      <c r="S56" s="115">
        <f>S55/S16</f>
        <v>0.11522198731501057</v>
      </c>
      <c r="T56" s="115">
        <f>T55/T16</f>
        <v>0.15649183147033535</v>
      </c>
      <c r="U56" s="115">
        <f>U55/U16</f>
        <v>0.12049227246708642</v>
      </c>
      <c r="V56" s="115">
        <f>V55/V16</f>
        <v>0.15400293494211637</v>
      </c>
      <c r="W56" s="194">
        <f>W55/W16</f>
        <v>0.19630709426627793</v>
      </c>
      <c r="X56" s="120">
        <f>X55/X16</f>
        <v>0.14767932489451477</v>
      </c>
      <c r="Y56" s="120">
        <f>Y55/Y16</f>
        <v>0.12999273783587509</v>
      </c>
      <c r="Z56" s="195">
        <f>Z55/Z16</f>
        <v>0.13814074717636837</v>
      </c>
      <c r="AA56" s="115">
        <f>AA55/AA16</f>
        <v>6.9457659372026637E-2</v>
      </c>
      <c r="AB56" s="115">
        <f>AB55/AB16</f>
        <v>0.17608409986859397</v>
      </c>
      <c r="AC56" s="115">
        <f>AC55/AC16</f>
        <v>0.20321469575200918</v>
      </c>
      <c r="AD56" s="115">
        <f>AD55/AD16</f>
        <v>0.20811099252934898</v>
      </c>
      <c r="AE56" s="194">
        <f>AE55/AE16</f>
        <v>0.21353670162059105</v>
      </c>
      <c r="AF56" s="120">
        <f>AF55/AF16</f>
        <v>0.15026362038664323</v>
      </c>
      <c r="AG56" s="120">
        <f>AG55/AG16</f>
        <v>0.15582982302451553</v>
      </c>
      <c r="AH56" s="195">
        <f>AH55/AH16</f>
        <v>0.14573928029966915</v>
      </c>
      <c r="AI56" s="115">
        <f>AI55/AI16</f>
        <v>0.12747252747252746</v>
      </c>
      <c r="AJ56" s="115">
        <f>AJ55/AJ16</f>
        <v>0.11136023916292975</v>
      </c>
      <c r="AK56" s="115">
        <f>AK55/AK16</f>
        <v>8.8348568771045036E-2</v>
      </c>
      <c r="AL56" s="120">
        <f>AL55/AL16</f>
        <v>7.2623574144486697E-2</v>
      </c>
      <c r="AM56" s="194">
        <f>AM55/AM16</f>
        <v>6.9248883094454386E-2</v>
      </c>
      <c r="AN56" s="120">
        <f>AN55/AN16</f>
        <v>8.772165054038375E-2</v>
      </c>
      <c r="AO56" s="120">
        <f>AO55/AO16</f>
        <v>9.9332237277195923E-2</v>
      </c>
      <c r="AP56" s="195">
        <f>AP55/AP16</f>
        <v>6.3987281955722314E-2</v>
      </c>
      <c r="AQ56" s="115">
        <f>AQ55/AQ16</f>
        <v>7.1734593423745829E-2</v>
      </c>
      <c r="AR56" s="115">
        <f>AR55/AR16</f>
        <v>7.6170749247574221E-2</v>
      </c>
      <c r="AS56" s="115">
        <f>AS55/AS16</f>
        <v>9.6703359937828123E-2</v>
      </c>
      <c r="AT56" s="115">
        <f>AT55/AT16</f>
        <v>8.4272601538237027E-2</v>
      </c>
      <c r="AU56" s="128"/>
      <c r="AV56" s="128"/>
      <c r="BC56" s="115"/>
    </row>
    <row r="57" spans="2:61" ht="14.1" customHeight="1" x14ac:dyDescent="0.2">
      <c r="B57" s="41"/>
      <c r="C57" s="84"/>
      <c r="D57" s="84"/>
      <c r="E57" s="84"/>
      <c r="F57" s="44"/>
      <c r="G57" s="44"/>
      <c r="H57" s="44"/>
      <c r="I57" s="44"/>
      <c r="J57" s="102"/>
      <c r="K57" s="44"/>
      <c r="L57" s="42"/>
      <c r="M57" s="42"/>
      <c r="N57" s="42"/>
      <c r="O57" s="42"/>
      <c r="P57" s="42"/>
      <c r="Q57" s="42"/>
      <c r="R57" s="135"/>
      <c r="S57" s="44"/>
      <c r="T57" s="44"/>
      <c r="U57" s="44"/>
      <c r="V57" s="44"/>
      <c r="W57" s="142"/>
      <c r="X57" s="44"/>
      <c r="Y57" s="44"/>
      <c r="Z57" s="143"/>
      <c r="AA57" s="44"/>
      <c r="AB57" s="44"/>
      <c r="AC57" s="44"/>
      <c r="AD57" s="44"/>
      <c r="AE57" s="142"/>
      <c r="AF57" s="44"/>
      <c r="AG57" s="44"/>
      <c r="AH57" s="143"/>
      <c r="AI57" s="44"/>
      <c r="AJ57" s="44"/>
      <c r="AK57" s="44"/>
      <c r="AL57" s="44"/>
      <c r="AM57" s="142"/>
      <c r="AN57" s="44"/>
      <c r="AO57" s="44"/>
      <c r="AP57" s="143"/>
      <c r="AQ57" s="44"/>
      <c r="AR57" s="44"/>
      <c r="AS57" s="44"/>
      <c r="AT57" s="44"/>
      <c r="AU57" s="9"/>
      <c r="BC57" s="44"/>
    </row>
    <row r="58" spans="2:61" ht="14.1" customHeight="1" x14ac:dyDescent="0.2">
      <c r="B58" s="41" t="s">
        <v>59</v>
      </c>
      <c r="C58" s="84"/>
      <c r="D58" s="84"/>
      <c r="E58" s="84">
        <v>340.40000000000003</v>
      </c>
      <c r="F58" s="44">
        <v>366</v>
      </c>
      <c r="G58" s="44">
        <v>233</v>
      </c>
      <c r="H58" s="44">
        <v>275</v>
      </c>
      <c r="I58" s="44">
        <v>177</v>
      </c>
      <c r="J58" s="102">
        <v>265.26218909242164</v>
      </c>
      <c r="K58" s="44">
        <v>298.3752789175586</v>
      </c>
      <c r="L58" s="42"/>
      <c r="M58" s="42"/>
      <c r="N58" s="42"/>
      <c r="O58" s="42"/>
      <c r="P58" s="42"/>
      <c r="Q58" s="42"/>
      <c r="R58" s="135"/>
      <c r="S58" s="44">
        <v>83</v>
      </c>
      <c r="T58" s="44">
        <v>95</v>
      </c>
      <c r="U58" s="44">
        <v>78.5</v>
      </c>
      <c r="V58" s="44">
        <v>83.900000000000034</v>
      </c>
      <c r="W58" s="142">
        <v>92</v>
      </c>
      <c r="X58" s="44">
        <v>84</v>
      </c>
      <c r="Y58" s="44">
        <v>98</v>
      </c>
      <c r="Z58" s="143">
        <v>92</v>
      </c>
      <c r="AA58" s="44">
        <v>66</v>
      </c>
      <c r="AB58" s="44">
        <v>51</v>
      </c>
      <c r="AC58" s="44">
        <v>49</v>
      </c>
      <c r="AD58" s="44">
        <v>67</v>
      </c>
      <c r="AE58" s="142">
        <v>60</v>
      </c>
      <c r="AF58" s="44">
        <v>72</v>
      </c>
      <c r="AG58" s="44">
        <v>75</v>
      </c>
      <c r="AH58" s="143">
        <v>68</v>
      </c>
      <c r="AI58" s="44">
        <v>50</v>
      </c>
      <c r="AJ58" s="44">
        <v>38</v>
      </c>
      <c r="AK58" s="44">
        <v>25</v>
      </c>
      <c r="AL58" s="44">
        <v>64</v>
      </c>
      <c r="AM58" s="142">
        <v>53.886751882242862</v>
      </c>
      <c r="AN58" s="44">
        <v>65.013612803226536</v>
      </c>
      <c r="AO58" s="44">
        <v>81.078508633009335</v>
      </c>
      <c r="AP58" s="143">
        <v>65.283315773942903</v>
      </c>
      <c r="AQ58" s="44">
        <v>74.504861997181578</v>
      </c>
      <c r="AR58" s="44">
        <v>67.908323006803286</v>
      </c>
      <c r="AS58" s="44">
        <v>85.078758852443741</v>
      </c>
      <c r="AT58" s="44">
        <v>70.883335061129969</v>
      </c>
      <c r="AU58" s="9"/>
      <c r="BC58" s="44"/>
    </row>
    <row r="59" spans="2:61" ht="14.1" customHeight="1" x14ac:dyDescent="0.2">
      <c r="B59" s="117" t="s">
        <v>65</v>
      </c>
      <c r="C59" s="70"/>
      <c r="D59" s="70"/>
      <c r="E59" s="70">
        <f>E58/E17</f>
        <v>0.15516455465402498</v>
      </c>
      <c r="F59" s="70">
        <f>F58/F17</f>
        <v>0.17758369723435224</v>
      </c>
      <c r="G59" s="70">
        <f>G58/G17</f>
        <v>0.19982847341337909</v>
      </c>
      <c r="H59" s="70">
        <f>H58/H17</f>
        <v>0.21204492812205711</v>
      </c>
      <c r="I59" s="70">
        <f>I58/I17</f>
        <v>0.16857142857142857</v>
      </c>
      <c r="J59" s="122">
        <f>J58/J17</f>
        <v>0.17230281273084624</v>
      </c>
      <c r="K59" s="70">
        <f>K58/K17</f>
        <v>0.19002204726079286</v>
      </c>
      <c r="L59" s="118" t="e">
        <f>L58/L17</f>
        <v>#DIV/0!</v>
      </c>
      <c r="M59" s="118" t="e">
        <f>M58/M17</f>
        <v>#DIV/0!</v>
      </c>
      <c r="N59" s="118" t="e">
        <f>N58/N17</f>
        <v>#DIV/0!</v>
      </c>
      <c r="O59" s="118" t="e">
        <f>O58/O17</f>
        <v>#DIV/0!</v>
      </c>
      <c r="P59" s="118" t="e">
        <f>P58/P17</f>
        <v>#DIV/0!</v>
      </c>
      <c r="Q59" s="118" t="e">
        <f>Q58/Q17</f>
        <v>#DIV/0!</v>
      </c>
      <c r="R59" s="175"/>
      <c r="S59" s="70">
        <f>S58/S17</f>
        <v>0.16600000000000001</v>
      </c>
      <c r="T59" s="70">
        <f>T58/T17</f>
        <v>0.16994633273703041</v>
      </c>
      <c r="U59" s="70">
        <f>U58/U17</f>
        <v>0.14626420719209987</v>
      </c>
      <c r="V59" s="70">
        <f>V58/V17</f>
        <v>0.14027754556094302</v>
      </c>
      <c r="W59" s="151">
        <f>W58/W17</f>
        <v>0.18852459016393441</v>
      </c>
      <c r="X59" s="70">
        <f>X58/X17</f>
        <v>0.16502946954813361</v>
      </c>
      <c r="Y59" s="70">
        <f>Y58/Y17</f>
        <v>0.17468805704099821</v>
      </c>
      <c r="Z59" s="152">
        <f>Z58/Z17</f>
        <v>0.18326693227091634</v>
      </c>
      <c r="AA59" s="70">
        <f>AA58/AA17</f>
        <v>0.1489841986455982</v>
      </c>
      <c r="AB59" s="70">
        <f>AB58/AB17</f>
        <v>0.22972972972972974</v>
      </c>
      <c r="AC59" s="70">
        <f>AC58/AC17</f>
        <v>0.20081967213114754</v>
      </c>
      <c r="AD59" s="70">
        <f>AD58/AD17</f>
        <v>0.26070038910505838</v>
      </c>
      <c r="AE59" s="151">
        <f>AE58/AE17</f>
        <v>0.20905923344947736</v>
      </c>
      <c r="AF59" s="70">
        <f>AF58/AF17</f>
        <v>0.20224719101123595</v>
      </c>
      <c r="AG59" s="70">
        <f>AG58/AG17</f>
        <v>0.21712300529913592</v>
      </c>
      <c r="AH59" s="152">
        <f>AH58/AH17</f>
        <v>0.22061046849012828</v>
      </c>
      <c r="AI59" s="70">
        <f>AI58/AI17</f>
        <v>0.15822784810126583</v>
      </c>
      <c r="AJ59" s="70">
        <f>AJ58/AJ17</f>
        <v>0.15637860082304528</v>
      </c>
      <c r="AK59" s="70">
        <f>AK58/AK17</f>
        <v>0.10912381864896274</v>
      </c>
      <c r="AL59" s="70">
        <f>AL58/AL17</f>
        <v>0.24710424710424711</v>
      </c>
      <c r="AM59" s="151">
        <f>AM58/AM17</f>
        <v>0.17482782924586332</v>
      </c>
      <c r="AN59" s="70">
        <f>AN58/AN17</f>
        <v>0.1698100399118905</v>
      </c>
      <c r="AO59" s="70">
        <f>AO58/AO17</f>
        <v>0.20445011616057124</v>
      </c>
      <c r="AP59" s="152">
        <f>AP58/AP17</f>
        <v>0.14447858160670737</v>
      </c>
      <c r="AQ59" s="70">
        <f>AQ58/AQ17</f>
        <v>0.1888699894846135</v>
      </c>
      <c r="AR59" s="70">
        <f>AR58/AR17</f>
        <v>0.18263810025820054</v>
      </c>
      <c r="AS59" s="70">
        <f>AS58/AS17</f>
        <v>0.20411265897122996</v>
      </c>
      <c r="AT59" s="70">
        <f>AT58/AT17</f>
        <v>0.18311591484132042</v>
      </c>
      <c r="AU59" s="128"/>
      <c r="BC59" s="70"/>
    </row>
    <row r="60" spans="2:61" ht="14.1" customHeight="1" x14ac:dyDescent="0.2">
      <c r="B60" s="11"/>
      <c r="C60" s="44"/>
      <c r="D60" s="44"/>
      <c r="E60" s="44"/>
      <c r="F60" s="44"/>
      <c r="G60" s="44"/>
      <c r="H60" s="44"/>
      <c r="I60" s="44"/>
      <c r="J60" s="102"/>
      <c r="K60" s="44"/>
      <c r="L60" s="12"/>
      <c r="M60" s="12"/>
      <c r="N60" s="12"/>
      <c r="O60" s="12"/>
      <c r="P60" s="12"/>
      <c r="Q60" s="12"/>
      <c r="R60" s="13"/>
      <c r="W60" s="190"/>
      <c r="X60" s="9"/>
      <c r="Y60" s="9"/>
      <c r="Z60" s="191"/>
      <c r="AE60" s="190"/>
      <c r="AF60" s="9"/>
      <c r="AG60" s="9"/>
      <c r="AH60" s="191"/>
      <c r="AL60" s="9"/>
      <c r="AM60" s="190"/>
      <c r="AN60" s="9"/>
      <c r="AO60" s="9"/>
      <c r="AP60" s="191"/>
      <c r="AU60" s="9"/>
    </row>
    <row r="61" spans="2:61" ht="14.1" customHeight="1" x14ac:dyDescent="0.2">
      <c r="B61" s="41" t="s">
        <v>60</v>
      </c>
      <c r="C61" s="84"/>
      <c r="D61" s="84"/>
      <c r="E61" s="84">
        <v>45.264379689914222</v>
      </c>
      <c r="F61" s="44">
        <v>-46.095701943039558</v>
      </c>
      <c r="G61" s="44">
        <v>-186.9065498658116</v>
      </c>
      <c r="H61" s="44">
        <v>-4</v>
      </c>
      <c r="I61" s="44">
        <v>3</v>
      </c>
      <c r="J61" s="102">
        <v>-14.543759502784958</v>
      </c>
      <c r="K61" s="44">
        <v>-2.3966616711562088</v>
      </c>
      <c r="L61" s="42"/>
      <c r="M61" s="42"/>
      <c r="N61" s="42"/>
      <c r="O61" s="42"/>
      <c r="P61" s="42"/>
      <c r="Q61" s="42"/>
      <c r="R61" s="135"/>
      <c r="S61" s="44">
        <v>28.112374436740652</v>
      </c>
      <c r="T61" s="44">
        <v>3.7153856046894589</v>
      </c>
      <c r="U61" s="44">
        <v>4.7778101865585541</v>
      </c>
      <c r="V61" s="44">
        <v>8.6588094619255571</v>
      </c>
      <c r="W61" s="142">
        <v>2.9722858915305324</v>
      </c>
      <c r="X61" s="44">
        <v>-28.089453498558555</v>
      </c>
      <c r="Y61" s="44">
        <v>2.3788082272399151</v>
      </c>
      <c r="Z61" s="143">
        <v>-23.35734256325145</v>
      </c>
      <c r="AA61" s="44">
        <v>-1.6322236833052557</v>
      </c>
      <c r="AB61" s="44">
        <v>-20.704984566982262</v>
      </c>
      <c r="AC61" s="44">
        <v>-162.41854685791031</v>
      </c>
      <c r="AD61" s="44">
        <v>-2.1507947576137667</v>
      </c>
      <c r="AE61" s="142">
        <v>-5</v>
      </c>
      <c r="AF61" s="44">
        <v>1</v>
      </c>
      <c r="AG61" s="44">
        <v>0</v>
      </c>
      <c r="AH61" s="143">
        <v>0</v>
      </c>
      <c r="AI61" s="44">
        <v>1</v>
      </c>
      <c r="AJ61" s="44">
        <v>1</v>
      </c>
      <c r="AK61" s="44">
        <v>1</v>
      </c>
      <c r="AL61" s="44">
        <v>1</v>
      </c>
      <c r="AM61" s="142">
        <v>9.2534017900000016</v>
      </c>
      <c r="AN61" s="44">
        <v>-4.9681700299999996</v>
      </c>
      <c r="AO61" s="44">
        <v>-5.6036103899999992</v>
      </c>
      <c r="AP61" s="143">
        <v>-13.22538087278496</v>
      </c>
      <c r="AQ61" s="44">
        <v>14.524552400000001</v>
      </c>
      <c r="AR61" s="44">
        <v>-5.3556489999999997</v>
      </c>
      <c r="AS61" s="44">
        <v>-2.1121452911562359</v>
      </c>
      <c r="AT61" s="44">
        <v>-9.4534197799999742</v>
      </c>
      <c r="AU61" s="9"/>
    </row>
    <row r="62" spans="2:61" ht="14.1" customHeight="1" x14ac:dyDescent="0.2">
      <c r="B62" s="11"/>
      <c r="C62" s="44"/>
      <c r="D62" s="44"/>
      <c r="E62" s="44"/>
      <c r="F62" s="44"/>
      <c r="G62" s="44"/>
      <c r="H62" s="44"/>
      <c r="I62" s="44"/>
      <c r="J62" s="102"/>
      <c r="K62" s="44"/>
      <c r="L62" s="12"/>
      <c r="M62" s="12"/>
      <c r="N62" s="12"/>
      <c r="O62" s="12"/>
      <c r="P62" s="12"/>
      <c r="Q62" s="12"/>
      <c r="R62" s="13"/>
      <c r="W62" s="190"/>
      <c r="X62" s="9"/>
      <c r="Y62" s="9"/>
      <c r="Z62" s="191"/>
      <c r="AE62" s="190"/>
      <c r="AF62" s="9"/>
      <c r="AG62" s="9"/>
      <c r="AH62" s="191"/>
      <c r="AL62" s="9"/>
      <c r="AM62" s="190"/>
      <c r="AN62" s="9"/>
      <c r="AO62" s="9"/>
      <c r="AP62" s="191"/>
      <c r="AU62" s="9"/>
    </row>
    <row r="63" spans="2:61" ht="14.1" customHeight="1" x14ac:dyDescent="0.2">
      <c r="B63" s="5" t="s">
        <v>61</v>
      </c>
      <c r="C63" s="87"/>
      <c r="D63" s="87"/>
      <c r="E63" s="87">
        <v>2777.114</v>
      </c>
      <c r="F63" s="87">
        <v>2839</v>
      </c>
      <c r="G63" s="87">
        <v>3189</v>
      </c>
      <c r="H63" s="87">
        <v>3067</v>
      </c>
      <c r="I63" s="87">
        <v>3517</v>
      </c>
      <c r="J63" s="101">
        <v>3679.5877353027554</v>
      </c>
      <c r="K63" s="87">
        <v>3854.6855573200328</v>
      </c>
      <c r="L63" s="37"/>
      <c r="M63" s="37"/>
      <c r="N63" s="37"/>
      <c r="O63" s="37"/>
      <c r="P63" s="37"/>
      <c r="Q63" s="37"/>
      <c r="R63" s="6"/>
      <c r="S63" s="87">
        <v>704.23400000000004</v>
      </c>
      <c r="T63" s="87">
        <v>741.78</v>
      </c>
      <c r="U63" s="87">
        <v>713.70000000000027</v>
      </c>
      <c r="V63" s="87">
        <v>617.39999999999964</v>
      </c>
      <c r="W63" s="184">
        <v>733</v>
      </c>
      <c r="X63" s="87">
        <v>750</v>
      </c>
      <c r="Y63" s="87">
        <v>698</v>
      </c>
      <c r="Z63" s="185">
        <v>658</v>
      </c>
      <c r="AA63" s="87">
        <v>556</v>
      </c>
      <c r="AB63" s="87">
        <v>699</v>
      </c>
      <c r="AC63" s="87">
        <v>879</v>
      </c>
      <c r="AD63" s="87">
        <v>1055</v>
      </c>
      <c r="AE63" s="184">
        <v>817</v>
      </c>
      <c r="AF63" s="87">
        <v>712</v>
      </c>
      <c r="AG63" s="87">
        <v>737</v>
      </c>
      <c r="AH63" s="185">
        <v>801.54495537460377</v>
      </c>
      <c r="AI63" s="87">
        <v>881</v>
      </c>
      <c r="AJ63" s="87">
        <v>1113</v>
      </c>
      <c r="AK63" s="87">
        <v>868</v>
      </c>
      <c r="AL63" s="87">
        <v>654</v>
      </c>
      <c r="AM63" s="184">
        <v>776.08293952146778</v>
      </c>
      <c r="AN63" s="87">
        <v>851.25286503994903</v>
      </c>
      <c r="AO63" s="87">
        <v>1111.2474738548544</v>
      </c>
      <c r="AP63" s="185">
        <v>941.00445688648449</v>
      </c>
      <c r="AQ63" s="87">
        <v>912.58764011948256</v>
      </c>
      <c r="AR63" s="87">
        <v>979.24473564452239</v>
      </c>
      <c r="AS63" s="87">
        <v>1009.0408340820783</v>
      </c>
      <c r="AT63" s="87">
        <v>953.81234747394944</v>
      </c>
      <c r="AU63" s="87"/>
      <c r="BC63" s="87"/>
      <c r="BD63" s="113"/>
      <c r="BE63" s="113"/>
      <c r="BF63" s="113"/>
      <c r="BG63" s="113"/>
      <c r="BH63" s="113"/>
      <c r="BI63" s="113"/>
    </row>
    <row r="64" spans="2:61" s="108" customFormat="1" ht="14.1" customHeight="1" thickBot="1" x14ac:dyDescent="0.25">
      <c r="B64" s="179" t="s">
        <v>66</v>
      </c>
      <c r="C64" s="180"/>
      <c r="D64" s="180"/>
      <c r="E64" s="180">
        <f>E63/E19</f>
        <v>0.12153042234203917</v>
      </c>
      <c r="F64" s="180">
        <f>F63/F19</f>
        <v>0.13305525612785302</v>
      </c>
      <c r="G64" s="180">
        <f>G63/G19</f>
        <v>0.19768162658070915</v>
      </c>
      <c r="H64" s="180">
        <f>H63/H19</f>
        <v>0.1465965798646349</v>
      </c>
      <c r="I64" s="180">
        <f>I63/I19</f>
        <v>0.10952633054093613</v>
      </c>
      <c r="J64" s="181">
        <f>J63/J19</f>
        <v>0.10625883918695067</v>
      </c>
      <c r="K64" s="180">
        <f>K63/K19</f>
        <v>0.10872444392909428</v>
      </c>
      <c r="L64" s="123" t="e">
        <f>L63/L19</f>
        <v>#DIV/0!</v>
      </c>
      <c r="M64" s="123" t="e">
        <f>M63/M19</f>
        <v>#DIV/0!</v>
      </c>
      <c r="N64" s="123" t="e">
        <f>N63/N19</f>
        <v>#DIV/0!</v>
      </c>
      <c r="O64" s="123" t="e">
        <f>O63/O19</f>
        <v>#DIV/0!</v>
      </c>
      <c r="P64" s="123" t="e">
        <f>P63/P19</f>
        <v>#DIV/0!</v>
      </c>
      <c r="Q64" s="123" t="e">
        <f>Q63/Q19</f>
        <v>#DIV/0!</v>
      </c>
      <c r="R64" s="128"/>
      <c r="S64" s="180">
        <f>S63/S19</f>
        <v>0.13708101280344309</v>
      </c>
      <c r="T64" s="180">
        <f>T63/T19</f>
        <v>0.12815292176630372</v>
      </c>
      <c r="U64" s="180">
        <f>U63/U19</f>
        <v>0.11985403526972509</v>
      </c>
      <c r="V64" s="180">
        <f>V63/V19</f>
        <v>0.10340248149336183</v>
      </c>
      <c r="W64" s="198">
        <f>W63/W19</f>
        <v>0.15366876310272537</v>
      </c>
      <c r="X64" s="180">
        <f>X63/X19</f>
        <v>0.13626453488372092</v>
      </c>
      <c r="Y64" s="180">
        <f>Y63/Y19</f>
        <v>0.12382472946602803</v>
      </c>
      <c r="Z64" s="199">
        <f>Z63/Z19</f>
        <v>0.12126796903796536</v>
      </c>
      <c r="AA64" s="180">
        <f>AA63/AA19</f>
        <v>0.11257339542417494</v>
      </c>
      <c r="AB64" s="180">
        <f>AB63/AB19</f>
        <v>0.23176392572944296</v>
      </c>
      <c r="AC64" s="180">
        <f>AC63/AC19</f>
        <v>0.21811414392059553</v>
      </c>
      <c r="AD64" s="180">
        <f>AD63/AD19</f>
        <v>0.25452352231604342</v>
      </c>
      <c r="AE64" s="198">
        <f>AE63/AE19</f>
        <v>0.19079869219990658</v>
      </c>
      <c r="AF64" s="180">
        <f>AF63/AF19</f>
        <v>0.14188919888401755</v>
      </c>
      <c r="AG64" s="180">
        <f>AG63/AG19</f>
        <v>0.1365320489070026</v>
      </c>
      <c r="AH64" s="199">
        <f>AH63/AH19</f>
        <v>0.12881012734116526</v>
      </c>
      <c r="AI64" s="180">
        <f>AI63/AI19</f>
        <v>0.13078978622327792</v>
      </c>
      <c r="AJ64" s="180">
        <f>AJ63/AJ19</f>
        <v>0.12886418895449808</v>
      </c>
      <c r="AK64" s="180">
        <f>AK63/AK19</f>
        <v>0.10150859548590808</v>
      </c>
      <c r="AL64" s="180">
        <f>AL63/AL19</f>
        <v>7.989249938920108E-2</v>
      </c>
      <c r="AM64" s="198">
        <f>AM63/AM19</f>
        <v>9.7030522162726507E-2</v>
      </c>
      <c r="AN64" s="180">
        <f>AN63/AN19</f>
        <v>0.10468362620940158</v>
      </c>
      <c r="AO64" s="180">
        <f>AO63/AO19</f>
        <v>0.12437147873643679</v>
      </c>
      <c r="AP64" s="199">
        <f>AP63/AP19</f>
        <v>9.8394198238234101E-2</v>
      </c>
      <c r="AQ64" s="180">
        <f>AQ63/AQ19</f>
        <v>0.10429679568927518</v>
      </c>
      <c r="AR64" s="180">
        <f>AR63/AR19</f>
        <v>0.11147868336073538</v>
      </c>
      <c r="AS64" s="180">
        <f>AS63/AS19</f>
        <v>0.11109134307794159</v>
      </c>
      <c r="AT64" s="180">
        <f>AT63/AT19</f>
        <v>0.10793787989535839</v>
      </c>
      <c r="AU64" s="128"/>
      <c r="AV64" s="128"/>
      <c r="BC64" s="115"/>
    </row>
    <row r="65" ht="13.5" thickTop="1" x14ac:dyDescent="0.2"/>
    <row r="118" spans="10:54" s="9" customFormat="1" ht="14.1" customHeight="1" x14ac:dyDescent="0.2">
      <c r="J118" s="107"/>
      <c r="K118" s="110"/>
      <c r="L118" s="8"/>
      <c r="M118" s="8"/>
      <c r="N118" s="8"/>
      <c r="O118" s="8"/>
      <c r="P118" s="8"/>
      <c r="Q118" s="8"/>
      <c r="AV118" s="10"/>
      <c r="AW118" s="10"/>
      <c r="AX118" s="10"/>
      <c r="AY118" s="10"/>
      <c r="AZ118" s="10"/>
      <c r="BA118" s="10"/>
      <c r="BB118" s="10"/>
    </row>
    <row r="119" spans="10:54" ht="13.5" customHeight="1" x14ac:dyDescent="0.2"/>
    <row r="120" spans="10:54" ht="13.5" customHeight="1" x14ac:dyDescent="0.2"/>
    <row r="121" spans="10:54" ht="13.5" customHeight="1" x14ac:dyDescent="0.2"/>
    <row r="122" spans="10:54" ht="13.5" customHeight="1" x14ac:dyDescent="0.2"/>
    <row r="123" spans="10:54" ht="13.5" customHeight="1" x14ac:dyDescent="0.2"/>
    <row r="124" spans="10:54" ht="13.5" customHeight="1" x14ac:dyDescent="0.2"/>
    <row r="125" spans="10:54" ht="13.5" customHeight="1" x14ac:dyDescent="0.2"/>
    <row r="126" spans="10:54" ht="13.5" customHeight="1" x14ac:dyDescent="0.2"/>
    <row r="127" spans="10:54" ht="13.5" customHeight="1" x14ac:dyDescent="0.2"/>
    <row r="128" spans="10:54"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spans="10:48" ht="13.5" customHeight="1" x14ac:dyDescent="0.2"/>
    <row r="146" spans="10:48" ht="13.5" customHeight="1" x14ac:dyDescent="0.2"/>
    <row r="147" spans="10:48" ht="13.5" customHeight="1" x14ac:dyDescent="0.2"/>
    <row r="148" spans="10:48" s="105" customFormat="1" ht="13.5" customHeight="1" x14ac:dyDescent="0.2">
      <c r="J148" s="126"/>
      <c r="L148" s="96"/>
      <c r="M148" s="96"/>
      <c r="N148" s="96"/>
      <c r="O148" s="96"/>
      <c r="P148" s="96"/>
      <c r="Q148" s="96"/>
      <c r="R148" s="95"/>
      <c r="AV148" s="95"/>
    </row>
    <row r="149" spans="10:48" ht="13.5" customHeight="1" x14ac:dyDescent="0.2"/>
    <row r="150" spans="10:48" ht="13.5" customHeight="1" x14ac:dyDescent="0.2"/>
    <row r="151" spans="10:48" ht="13.5" customHeight="1" x14ac:dyDescent="0.2"/>
    <row r="152" spans="10:48" ht="13.5" customHeight="1" x14ac:dyDescent="0.2"/>
    <row r="153" spans="10:48" ht="13.5" customHeight="1" x14ac:dyDescent="0.2"/>
    <row r="154" spans="10:48" ht="13.5" customHeight="1" x14ac:dyDescent="0.2"/>
    <row r="155" spans="10:48" s="105" customFormat="1" ht="13.5" customHeight="1" x14ac:dyDescent="0.2">
      <c r="J155" s="126"/>
      <c r="L155" s="96"/>
      <c r="M155" s="96"/>
      <c r="N155" s="96"/>
      <c r="O155" s="96"/>
      <c r="P155" s="96"/>
      <c r="Q155" s="96"/>
      <c r="R155" s="95"/>
      <c r="AV155" s="95"/>
    </row>
    <row r="156" spans="10:48" ht="13.5" customHeight="1" x14ac:dyDescent="0.2"/>
    <row r="157" spans="10:48" ht="13.5" customHeight="1" x14ac:dyDescent="0.2"/>
    <row r="158" spans="10:48" s="105" customFormat="1" ht="13.5" customHeight="1" x14ac:dyDescent="0.2">
      <c r="J158" s="126"/>
      <c r="L158" s="96"/>
      <c r="M158" s="96"/>
      <c r="N158" s="96"/>
      <c r="O158" s="96"/>
      <c r="P158" s="96"/>
      <c r="Q158" s="96"/>
      <c r="R158" s="95"/>
      <c r="AV158" s="95"/>
    </row>
    <row r="159" spans="10:48" ht="13.5" customHeight="1" x14ac:dyDescent="0.2"/>
    <row r="160" spans="10:48" ht="13.5" customHeight="1" x14ac:dyDescent="0.2"/>
    <row r="161" spans="2:48" ht="13.5" customHeight="1" x14ac:dyDescent="0.2"/>
    <row r="162" spans="2:48" ht="13.5" customHeight="1" x14ac:dyDescent="0.2"/>
    <row r="163" spans="2:48" ht="13.5" customHeight="1" x14ac:dyDescent="0.2"/>
    <row r="164" spans="2:48" ht="13.5" customHeight="1" x14ac:dyDescent="0.2"/>
    <row r="165" spans="2:48" s="105" customFormat="1" ht="13.5" customHeight="1" x14ac:dyDescent="0.2">
      <c r="J165" s="126"/>
      <c r="L165" s="96"/>
      <c r="M165" s="96"/>
      <c r="N165" s="96"/>
      <c r="O165" s="96"/>
      <c r="P165" s="96"/>
      <c r="Q165" s="96"/>
      <c r="R165" s="95"/>
      <c r="AV165" s="95"/>
    </row>
    <row r="166" spans="2:48" ht="13.5" customHeight="1" x14ac:dyDescent="0.2"/>
    <row r="172" spans="2:48" x14ac:dyDescent="0.2">
      <c r="B172" s="105"/>
      <c r="L172" s="96"/>
      <c r="M172" s="96"/>
      <c r="N172" s="96"/>
      <c r="O172" s="96"/>
      <c r="P172" s="96"/>
      <c r="Q172" s="96"/>
      <c r="R172" s="95"/>
    </row>
  </sheetData>
  <sheetProtection algorithmName="SHA-512" hashValue="sp8T+jdx5mC5xVa4C9cTek93O8fi1rHxOgWy1gsgrmIbxiZJrMJdxnldBnQesOU4yYWIn3rGYkPiMC/7M/MS2g==" saltValue="6oQ6sKypF6HX5g3Zg5NP2w=="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docMetadata/LabelInfo.xml><?xml version="1.0" encoding="utf-8"?>
<clbl:labelList xmlns:clbl="http://schemas.microsoft.com/office/2020/mipLabelMetadata">
  <clbl:label id="{2c5ce59d-8065-4e55-8401-511b31f80404}" enabled="1" method="Privileged" siteId="{74892fe7-b6cb-43e7-912b-52194d3fd7c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Summary</vt:lpstr>
      <vt:lpstr>Ratios</vt:lpstr>
      <vt:lpstr>Metrics fuel</vt:lpstr>
      <vt:lpstr>Metrics NFR</vt:lpstr>
      <vt:lpstr>Balance</vt:lpstr>
      <vt:lpstr>Profit &amp; Loss</vt:lpstr>
      <vt:lpstr>Cash Flow</vt:lpstr>
      <vt:lpstr>Segment AED</vt:lpstr>
      <vt:lpstr>Segment $</vt:lpstr>
      <vt:lpstr>OPEX</vt:lpstr>
      <vt:lpstr>Inventory and one-offs</vt:lpstr>
      <vt:lpstr>Glossary</vt:lpstr>
    </vt:vector>
  </TitlesOfParts>
  <Company>ADNOC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Kushnir (ADNOC DIST - IRD)</dc:creator>
  <cp:lastModifiedBy>Pavel Kushnir (ADNOC DIST - IRD)</cp:lastModifiedBy>
  <dcterms:created xsi:type="dcterms:W3CDTF">2023-09-12T04:57:30Z</dcterms:created>
  <dcterms:modified xsi:type="dcterms:W3CDTF">2025-02-18T12:21:09Z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ce59d-8065-4e55-8401-511b31f80404_Enabled">
    <vt:lpwstr>true</vt:lpwstr>
  </property>
  <property fmtid="{D5CDD505-2E9C-101B-9397-08002B2CF9AE}" pid="3" name="MSIP_Label_2c5ce59d-8065-4e55-8401-511b31f80404_SetDate">
    <vt:lpwstr>2023-09-12T04:57:40Z</vt:lpwstr>
  </property>
  <property fmtid="{D5CDD505-2E9C-101B-9397-08002B2CF9AE}" pid="4" name="MSIP_Label_2c5ce59d-8065-4e55-8401-511b31f80404_Method">
    <vt:lpwstr>Privileged</vt:lpwstr>
  </property>
  <property fmtid="{D5CDD505-2E9C-101B-9397-08002B2CF9AE}" pid="5" name="MSIP_Label_2c5ce59d-8065-4e55-8401-511b31f80404_Name">
    <vt:lpwstr>Public</vt:lpwstr>
  </property>
  <property fmtid="{D5CDD505-2E9C-101B-9397-08002B2CF9AE}" pid="6" name="MSIP_Label_2c5ce59d-8065-4e55-8401-511b31f80404_SiteId">
    <vt:lpwstr>74892fe7-b6cb-43e7-912b-52194d3fd7c8</vt:lpwstr>
  </property>
  <property fmtid="{D5CDD505-2E9C-101B-9397-08002B2CF9AE}" pid="7" name="MSIP_Label_2c5ce59d-8065-4e55-8401-511b31f80404_ActionId">
    <vt:lpwstr>88cb8191-022a-4e8f-993c-5da32dde174e</vt:lpwstr>
  </property>
  <property fmtid="{D5CDD505-2E9C-101B-9397-08002B2CF9AE}" pid="8" name="MSIP_Label_2c5ce59d-8065-4e55-8401-511b31f80404_ContentBits">
    <vt:lpwstr>1</vt:lpwstr>
  </property>
</Properties>
</file>